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  <sheet name="Station probes min" sheetId="2" r:id="rId5"/>
  </sheets>
</workbook>
</file>

<file path=xl/sharedStrings.xml><?xml version="1.0" encoding="utf-8"?>
<sst xmlns="http://schemas.openxmlformats.org/spreadsheetml/2006/main" uniqueCount="147">
  <si>
    <t>Station max</t>
  </si>
  <si>
    <t>Most recent probe change before 2017</t>
  </si>
  <si>
    <t>Date</t>
  </si>
  <si>
    <t>Av max 2 years before</t>
  </si>
  <si>
    <t>Av max 2 years after</t>
  </si>
  <si>
    <t># of rain days 2 years before</t>
  </si>
  <si>
    <t># of rain days 2 years after</t>
  </si>
  <si>
    <t>*</t>
  </si>
  <si>
    <t>Change in rain days</t>
  </si>
  <si>
    <t>Change in max</t>
  </si>
  <si>
    <t>Adelaide 23090</t>
  </si>
  <si>
    <t>REPLACE Temperature Probe - Dry Bulb (Now Rosemount ST2401 S/N - 0626) Surface Observations</t>
  </si>
  <si>
    <t>Alice Springs 15590</t>
  </si>
  <si>
    <t>REPLACE Temperature Probe - Dry Bulb (Now Temp Control TCBMP01 S/N - 10278) Surface Observations</t>
  </si>
  <si>
    <t>Bathurst 63291</t>
  </si>
  <si>
    <t>REPLACE Temperature Probe - Dry Bulb (Now Temp Control TCBMP01 S/N - 10287/1) Surface Observations</t>
  </si>
  <si>
    <t>Bourke 48245</t>
  </si>
  <si>
    <t>REPLACE Temperature Probe - Dry Bulb (Now WIKA TR40 S/N - 107822-6) Surface Observations</t>
  </si>
  <si>
    <t>Brisbane 40842</t>
  </si>
  <si>
    <t>REPLACE Temperature Probe - Dry Bulb (Now Temp Control TCBMP01 S/N - 212) Surface Observations</t>
  </si>
  <si>
    <t>Broome 3003</t>
  </si>
  <si>
    <t>REPLACE Temperature Probe - Dry Bulb (Now Temp Control TCBMP01 S/N - 10281/1) Surface Observations</t>
  </si>
  <si>
    <t>Bundaberg 39128</t>
  </si>
  <si>
    <t>REPLACE Temperature Probe - Dry Bulb (Now Temp Control TCBMP01 S/N - 10259) Surface Observations</t>
  </si>
  <si>
    <t>Burketown 29077</t>
  </si>
  <si>
    <t>REPLACE Temperature Probe - Dry Bulb (Now Rosemount ST2401 S/N - 0736) Surface Observations</t>
  </si>
  <si>
    <t>Cabramurra 72161</t>
  </si>
  <si>
    <t>REPLACE Temperature Probe - Dry Bulb (Now Rosemount S/N - 252) Surface Observations</t>
  </si>
  <si>
    <t>* 1996-97 rain from Cabramurra 72091</t>
  </si>
  <si>
    <t>Cairns 31011</t>
  </si>
  <si>
    <t>REPLACE Temperature Probe - Dry Bulb (Now Rosemount ST2401 S/N - 0738) Surface Observations</t>
  </si>
  <si>
    <t>Camooweal 37010</t>
  </si>
  <si>
    <t>REPLACE Temperature Probe - Dry Bulb (Now Rosemount S/N - NONE) Surface Observations</t>
  </si>
  <si>
    <t>Cape Bruny 94198</t>
  </si>
  <si>
    <t>REPLACE Temperature Probe - Dry Bulb (Now Rosemount ST2401 S/N - 0492) Surface Observations</t>
  </si>
  <si>
    <t>Cape Leeuwin 9518</t>
  </si>
  <si>
    <t>REPLACE Temperature Probe - Dry Bulb (Now Rosemount ST2401 S/N - 0381) Surface Observations</t>
  </si>
  <si>
    <t>Cape Otway 90015</t>
  </si>
  <si>
    <t>REPLACE Temperature Probe - Dry Bulb (Now Temp Control TCBMP01 S/N - 10284) Surface Observations</t>
  </si>
  <si>
    <t>Carnarvon 6011</t>
  </si>
  <si>
    <t>REPLACE Temperature Probe - Dry Bulb (Now Rosemount S/N - 10508) Surface Observations</t>
  </si>
  <si>
    <t>Ceduna 18012</t>
  </si>
  <si>
    <t>REPLACE Temperature Probe - Dry Bulb (Now Temp Control TCBMP01 S/N - 10134) Surface Observations</t>
  </si>
  <si>
    <t>Charleville 44021</t>
  </si>
  <si>
    <t>REPLACE Temperature Probe - Dry Bulb (Now Rosemount ST2401 S/N - 0488) Surface Observations</t>
  </si>
  <si>
    <t>Dubbo 65070</t>
  </si>
  <si>
    <t>REPLACE Temperature Probe - Dry Bulb (Now WIKA TR40 S/N - 10722-10) Surface Observations</t>
  </si>
  <si>
    <t>Eddystone 92045</t>
  </si>
  <si>
    <t>REPLACE Temperature Probe - Dry Bulb (Now Rosemount S/N - 0665) Surface Observations</t>
  </si>
  <si>
    <t>Esperance 9789</t>
  </si>
  <si>
    <t>REPLACE Temperature Probe - Dry Bulb (Now Rosemount ST2401 S/N - 0643) Surface Observations</t>
  </si>
  <si>
    <t>Forrest 11052</t>
  </si>
  <si>
    <t>REPLACE Temperature Probe - Dry Bulb (Now Temp Control TCBMP01 S/N - 10102) Surface Observations</t>
  </si>
  <si>
    <t>Gabo Island 84016</t>
  </si>
  <si>
    <t>REPLACE Temperature Probe - Dry Bulb (Now Temp Control TCBMP01 S/N - 10202) Surface Observations</t>
  </si>
  <si>
    <t>Giles 13017</t>
  </si>
  <si>
    <t>REPLACE Temperature Probe - Dry Bulb (Now Rosemount ST2401 S/N - 0324) Surface Observations</t>
  </si>
  <si>
    <t>Hobart 94029</t>
  </si>
  <si>
    <t>REPLACE Temperature Probe - Dry Bulb (Now Temp Control TCBMP01 S/N - 10238) Surface Observations</t>
  </si>
  <si>
    <t>Horn Island 27058</t>
  </si>
  <si>
    <t>REPLACE Temperature Probe - Dry Bulb (Now Rosemount ST2401 S/N - 0719) Surface Observations</t>
  </si>
  <si>
    <t>Inverell 56018</t>
  </si>
  <si>
    <t>REPLACE Temperature Probe - Dry Bulb (Now Temp Control TCBMP01 S/N - 10303) Surface Observations</t>
  </si>
  <si>
    <t>* Not ACORN</t>
  </si>
  <si>
    <t>Kalgoorlie 12038</t>
  </si>
  <si>
    <t>REPLACE Temperature Probe - Dry Bulb (Now Rosemount ST2401 S/N - 0772) Surface Observations</t>
  </si>
  <si>
    <t>Kalumburu 1019</t>
  </si>
  <si>
    <t>REPLACE Temperature Probe - Dry Bulb (Now Rosemount S/N - 509) Surface Observations</t>
  </si>
  <si>
    <t>Low Head 91293</t>
  </si>
  <si>
    <t>REPLACE Temperature Probe - Dry Bulb (Now Rosemount S/N - 555) Surface Observations</t>
  </si>
  <si>
    <t>Mackay 33119</t>
  </si>
  <si>
    <t>REPLACE Temperature Probe - Dry Bulb (Now WIKA TR40 S/N - 98197-10) Surface Observations</t>
  </si>
  <si>
    <t>Marble Bar 4106</t>
  </si>
  <si>
    <t>REPLACE Temperature Probe - Dry Bulb (Now Rosemount S/N - 604) Surface Observations</t>
  </si>
  <si>
    <t>Marree 17126</t>
  </si>
  <si>
    <t>REPLACE Temperature Probe - Dry Bulb (Now Rosemount ST2401 S/N - 0459) Surface Observations</t>
  </si>
  <si>
    <t>Meekatharra 7045</t>
  </si>
  <si>
    <t>REPLACE Temperature Probe - Dry Bulb (Now Rosemount S/N - 0174) Surface Observations</t>
  </si>
  <si>
    <t>Mildura 76031</t>
  </si>
  <si>
    <t>REPLACE Temperature Probe - Dry Bulb (Now Rosemount ST2401 S/N - 654) Surface Observations</t>
  </si>
  <si>
    <t>Mt Gambier 26021</t>
  </si>
  <si>
    <t>REPLACE Temperature Probe - Dry Bulb (Now Rosemount ST2401 S/N - 0732) Surface Observations</t>
  </si>
  <si>
    <t>Nhill 78015</t>
  </si>
  <si>
    <t>REPLACE Temperature Probe - Dry Bulb (Now Rosemount ST2401 S/N - 0623) Surface Observations</t>
  </si>
  <si>
    <t>Oodnadatta 17043</t>
  </si>
  <si>
    <t>REPLACE Temperature Probe - Dry Bulb (Now WIKA TR40 S/N - 98197-15) Surface Observations</t>
  </si>
  <si>
    <t>Pt Perpendicular 68151</t>
  </si>
  <si>
    <t>REPLACE Temperature Probe - Dry Bulb (Now Rosemount S/N - 0017) Surface Observations</t>
  </si>
  <si>
    <t>Port Hedland 4032</t>
  </si>
  <si>
    <t>REPLACE Temperature Probe - Dry Bulb (Now Rosemount S/N - 0607) Surface Observations</t>
  </si>
  <si>
    <t>Port Lincoln 18192</t>
  </si>
  <si>
    <t>REPLACE Temperature Probe - Dry Bulb (Now Rosemount ST2401 S/N - 0517) Surface Observations</t>
  </si>
  <si>
    <t>Port Macquarie 60139</t>
  </si>
  <si>
    <t>REPLACE Temperature Probe - Dry Bulb (Now Temp Control TCBMP01 S/N - 10337) Surface Observations</t>
  </si>
  <si>
    <t>Richmond NSW 67105</t>
  </si>
  <si>
    <t>REPLACE Temperature Probe - Dry Bulb (Now Rosemount S/N - 10515) Surface Observations</t>
  </si>
  <si>
    <t>Scone 61363</t>
  </si>
  <si>
    <t>REPLACE Temperature Probe - Dry Bulb (Now Temp Control TCBMP01 S/N - 10278/1) Surface Observations</t>
  </si>
  <si>
    <t>Sydney 66062</t>
  </si>
  <si>
    <t>REPLACE Temperature Probe - Dry Bulb (Now Temp Control TCBMP01 S/N - 10309) Surface Observations</t>
  </si>
  <si>
    <t>Tennant Creek 15135</t>
  </si>
  <si>
    <t>REPLACE Temperature Probe - Dry Bulb (Now Temp Control TCBMP01 S/N - 10125) Surface Observations</t>
  </si>
  <si>
    <t>Townsville 32040</t>
  </si>
  <si>
    <t>REPLACE Temperature Probe - Dry Bulb (Now Rosemount ST2401 S/N - 0246) Surface Observations</t>
  </si>
  <si>
    <t>Victoria River Downs 14825</t>
  </si>
  <si>
    <t>REPLACE Temperature Probe - Dry Bulb (Now Rosemount S/N - 0319) Surface Observations</t>
  </si>
  <si>
    <t>Williamtown 61078</t>
  </si>
  <si>
    <t>REPLACE Temperature Probe - Dry Bulb (Now Rosemount S/N - 407) Surface Observations</t>
  </si>
  <si>
    <t>Woomera 16001</t>
  </si>
  <si>
    <t>REPLACE Temperature Probe - Dry Bulb (Now Temp Control TCBMP01 S/N - 10114) Surface Observations</t>
  </si>
  <si>
    <t>Averages</t>
  </si>
  <si>
    <t>All 49 temperature probe changes</t>
  </si>
  <si>
    <t>29 Rosemount temperature probe changes</t>
  </si>
  <si>
    <t>Averages &gt; -1.08</t>
  </si>
  <si>
    <t>20 non-Rosemount temperature probe changes</t>
  </si>
  <si>
    <t>Averages &lt; -1.08</t>
  </si>
  <si>
    <t>16 Temp Control temperature probe changes</t>
  </si>
  <si>
    <t>Above shows an average -1.08 rainfall</t>
  </si>
  <si>
    <t>4 WIKA temperature probe changes</t>
  </si>
  <si>
    <t>days in the two years after vs before probe</t>
  </si>
  <si>
    <t>1990s (1 stations)</t>
  </si>
  <si>
    <t>changes. The second column shows that</t>
  </si>
  <si>
    <t>2000s (23 stations)</t>
  </si>
  <si>
    <t>stations with more than a -1.08 increase in</t>
  </si>
  <si>
    <t>2010s (25 stations)</t>
  </si>
  <si>
    <t xml:space="preserve"> rainfall days had an average maximum</t>
  </si>
  <si>
    <t>First two years 0-20C (10 stations)</t>
  </si>
  <si>
    <t>cooling of 0.04C, while stations with less</t>
  </si>
  <si>
    <t>First two years 20-30C (30 stations)</t>
  </si>
  <si>
    <t xml:space="preserve">than  a -1.08 change, or a decrease, had </t>
  </si>
  <si>
    <t>First two years 30-40C (9 stations)</t>
  </si>
  <si>
    <t>an averaged maximum warming of 0.74C.</t>
  </si>
  <si>
    <t>Station min</t>
  </si>
  <si>
    <t>Av min 2 years before</t>
  </si>
  <si>
    <t>Av min 2 years after</t>
  </si>
  <si>
    <t>Change in min</t>
  </si>
  <si>
    <t>Averages &gt; -0.71</t>
  </si>
  <si>
    <t>Averages &lt; -0.71</t>
  </si>
  <si>
    <t>Above shows an average -0.71 rainfall</t>
  </si>
  <si>
    <t>stations with more than a -0.71 increase in</t>
  </si>
  <si>
    <t xml:space="preserve"> rainfall days had an average minimum</t>
  </si>
  <si>
    <t>First two years 0-10C (6 stations)</t>
  </si>
  <si>
    <t>warming of 0.17C, while stations with less</t>
  </si>
  <si>
    <t>First two years 10-20C (35 stations)</t>
  </si>
  <si>
    <t xml:space="preserve">than  a -0.71 change, or a decrease, had </t>
  </si>
  <si>
    <t>First two years 20-30C (8 stations)</t>
  </si>
  <si>
    <t>an averaged minimum cooling of -0.01C.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</si>
</sst>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4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1"/>
      <color indexed="8"/>
      <name val="Helvetica"/>
    </font>
    <font>
      <b val="1"/>
      <sz val="14"/>
      <color indexed="14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59" fontId="1" borderId="6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center" wrapText="1"/>
    </xf>
    <xf numFmtId="59" fontId="1" borderId="11" applyNumberFormat="1" applyFont="1" applyFill="0" applyBorder="1" applyAlignment="1" applyProtection="0">
      <alignment horizontal="center" vertical="center" wrapText="1"/>
    </xf>
    <xf numFmtId="0" fontId="1" borderId="11" applyNumberFormat="1" applyFont="1" applyFill="0" applyBorder="1" applyAlignment="1" applyProtection="0">
      <alignment horizontal="center" vertical="center" wrapText="1"/>
    </xf>
    <xf numFmtId="0" fontId="6" borderId="12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2" fontId="1" borderId="12" applyNumberFormat="1" applyFont="1" applyFill="0" applyBorder="1" applyAlignment="1" applyProtection="0">
      <alignment horizontal="center" vertical="center" wrapText="1"/>
    </xf>
    <xf numFmtId="49" fontId="6" borderId="12" applyNumberFormat="1" applyFont="1" applyFill="0" applyBorder="1" applyAlignment="1" applyProtection="0">
      <alignment horizontal="center" vertical="center" wrapText="1"/>
    </xf>
    <xf numFmtId="49" fontId="4" fillId="3" borderId="14" applyNumberFormat="1" applyFont="1" applyFill="1" applyBorder="1" applyAlignment="1" applyProtection="0">
      <alignment horizontal="center" vertical="center" wrapText="1"/>
    </xf>
    <xf numFmtId="49" fontId="0" borderId="15" applyNumberFormat="1" applyFont="1" applyFill="0" applyBorder="1" applyAlignment="1" applyProtection="0">
      <alignment horizontal="center" vertical="center" wrapText="1"/>
    </xf>
    <xf numFmtId="59" fontId="1" borderId="16" applyNumberFormat="1" applyFont="1" applyFill="0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6" borderId="17" applyNumberFormat="1" applyFont="1" applyFill="0" applyBorder="1" applyAlignment="1" applyProtection="0">
      <alignment horizontal="center" vertical="center" wrapText="1"/>
    </xf>
    <xf numFmtId="0" fontId="1" borderId="18" applyNumberFormat="1" applyFont="1" applyFill="0" applyBorder="1" applyAlignment="1" applyProtection="0">
      <alignment horizontal="center" vertical="center" wrapText="1"/>
    </xf>
    <xf numFmtId="2" fontId="1" borderId="17" applyNumberFormat="1" applyFont="1" applyFill="0" applyBorder="1" applyAlignment="1" applyProtection="0">
      <alignment horizontal="center" vertical="center" wrapText="1"/>
    </xf>
    <xf numFmtId="0" fontId="4" fillId="4" borderId="19" applyNumberFormat="1" applyFont="1" applyFill="1" applyBorder="1" applyAlignment="1" applyProtection="0">
      <alignment horizontal="center" vertical="center" wrapText="1"/>
    </xf>
    <xf numFmtId="0" fontId="7" fillId="4" borderId="20" applyNumberFormat="1" applyFont="1" applyFill="1" applyBorder="1" applyAlignment="1" applyProtection="0">
      <alignment horizontal="center" vertical="center" wrapText="1"/>
    </xf>
    <xf numFmtId="0" fontId="1" fillId="4" borderId="20" applyNumberFormat="0" applyFont="1" applyFill="1" applyBorder="1" applyAlignment="1" applyProtection="0">
      <alignment horizontal="center" vertical="center" wrapText="1"/>
    </xf>
    <xf numFmtId="0" fontId="1" fillId="4" borderId="20" applyNumberFormat="1" applyFont="1" applyFill="1" applyBorder="1" applyAlignment="1" applyProtection="0">
      <alignment horizontal="center" vertical="center" wrapText="1"/>
    </xf>
    <xf numFmtId="0" fontId="1" fillId="4" borderId="21" applyNumberFormat="1" applyFont="1" applyFill="1" applyBorder="1" applyAlignment="1" applyProtection="0">
      <alignment horizontal="center" vertical="center" wrapText="1"/>
    </xf>
    <xf numFmtId="0" fontId="1" fillId="4" borderId="19" applyNumberFormat="1" applyFont="1" applyFill="1" applyBorder="1" applyAlignment="1" applyProtection="0">
      <alignment horizontal="center" vertical="center" wrapText="1"/>
    </xf>
    <xf numFmtId="49" fontId="4" fillId="3" borderId="22" applyNumberFormat="1" applyFont="1" applyFill="1" applyBorder="1" applyAlignment="1" applyProtection="0">
      <alignment horizontal="center" vertical="center" wrapText="1"/>
    </xf>
    <xf numFmtId="49" fontId="4" fillId="3" borderId="23" applyNumberFormat="1" applyFont="1" applyFill="1" applyBorder="1" applyAlignment="1" applyProtection="0">
      <alignment horizontal="center" vertical="center" wrapText="1"/>
    </xf>
    <xf numFmtId="59" fontId="1" borderId="24" applyNumberFormat="1" applyFont="1" applyFill="0" applyBorder="1" applyAlignment="1" applyProtection="0">
      <alignment horizontal="center" vertical="center" wrapText="1"/>
    </xf>
    <xf numFmtId="2" fontId="1" borderId="24" applyNumberFormat="1" applyFont="1" applyFill="0" applyBorder="1" applyAlignment="1" applyProtection="0">
      <alignment horizontal="center" vertical="center" wrapText="1"/>
    </xf>
    <xf numFmtId="2" fontId="1" borderId="25" applyNumberFormat="1" applyFont="1" applyFill="0" applyBorder="1" applyAlignment="1" applyProtection="0">
      <alignment horizontal="center" vertical="center" wrapText="1"/>
    </xf>
    <xf numFmtId="49" fontId="4" borderId="26" applyNumberFormat="1" applyFont="1" applyFill="0" applyBorder="1" applyAlignment="1" applyProtection="0">
      <alignment horizontal="center" vertical="center" wrapText="1"/>
    </xf>
    <xf numFmtId="2" fontId="1" borderId="27" applyNumberFormat="1" applyFont="1" applyFill="0" applyBorder="1" applyAlignment="1" applyProtection="0">
      <alignment horizontal="center" vertical="center" wrapText="1"/>
    </xf>
    <xf numFmtId="0" fontId="3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center" vertical="center" wrapText="1"/>
    </xf>
    <xf numFmtId="49" fontId="5" borderId="28" applyNumberFormat="1" applyFont="1" applyFill="0" applyBorder="1" applyAlignment="1" applyProtection="0">
      <alignment horizontal="center" vertical="center" wrapText="1"/>
    </xf>
    <xf numFmtId="2" fontId="1" borderId="13" applyNumberFormat="1" applyFont="1" applyFill="0" applyBorder="1" applyAlignment="1" applyProtection="0">
      <alignment horizontal="center" vertical="center" wrapText="1"/>
    </xf>
    <xf numFmtId="0" fontId="1" borderId="12" applyNumberFormat="1" applyFont="1" applyFill="0" applyBorder="1" applyAlignment="1" applyProtection="0">
      <alignment horizontal="center" vertical="center" wrapText="1"/>
    </xf>
    <xf numFmtId="49" fontId="5" borderId="29" applyNumberFormat="1" applyFont="1" applyFill="0" applyBorder="1" applyAlignment="1" applyProtection="0">
      <alignment horizontal="center" vertical="center" wrapText="1"/>
    </xf>
    <xf numFmtId="2" fontId="1" borderId="30" applyNumberFormat="1" applyFont="1" applyFill="0" applyBorder="1" applyAlignment="1" applyProtection="0">
      <alignment horizontal="center" vertical="center" wrapText="1"/>
    </xf>
    <xf numFmtId="0" fontId="1" borderId="31" applyNumberFormat="1" applyFont="1" applyFill="0" applyBorder="1" applyAlignment="1" applyProtection="0">
      <alignment horizontal="center" vertical="center" wrapText="1"/>
    </xf>
    <xf numFmtId="49" fontId="6" borderId="32" applyNumberFormat="1" applyFont="1" applyFill="0" applyBorder="1" applyAlignment="1" applyProtection="0">
      <alignment horizontal="left" vertical="center"/>
    </xf>
    <xf numFmtId="0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28" applyNumberFormat="1" applyFont="1" applyFill="0" applyBorder="1" applyAlignment="1" applyProtection="0">
      <alignment horizontal="left" vertical="center"/>
    </xf>
    <xf numFmtId="0" fontId="3" fillId="3" borderId="9" applyNumberFormat="0" applyFont="1" applyFill="1" applyBorder="1" applyAlignment="1" applyProtection="0">
      <alignment horizontal="center" vertical="center" wrapText="1"/>
    </xf>
    <xf numFmtId="0" fontId="1" borderId="13" applyNumberFormat="0" applyFont="1" applyFill="0" applyBorder="1" applyAlignment="1" applyProtection="0">
      <alignment horizontal="center" vertical="center" wrapText="1"/>
    </xf>
    <xf numFmtId="0" fontId="1" borderId="12" applyNumberFormat="0" applyFont="1" applyFill="0" applyBorder="1" applyAlignment="1" applyProtection="0">
      <alignment horizontal="center" vertical="center" wrapText="1"/>
    </xf>
    <xf numFmtId="0" fontId="3" fillId="3" borderId="35" applyNumberFormat="0" applyFont="1" applyFill="1" applyBorder="1" applyAlignment="1" applyProtection="0">
      <alignment horizontal="center" vertical="center" wrapText="1"/>
    </xf>
    <xf numFmtId="49" fontId="4" fillId="3" borderId="36" applyNumberFormat="1" applyFont="1" applyFill="1" applyBorder="1" applyAlignment="1" applyProtection="0">
      <alignment horizontal="center" vertical="center" wrapText="1"/>
    </xf>
    <xf numFmtId="59" fontId="1" borderId="37" applyNumberFormat="1" applyFont="1" applyFill="0" applyBorder="1" applyAlignment="1" applyProtection="0">
      <alignment horizontal="center" vertical="center" wrapText="1"/>
    </xf>
    <xf numFmtId="2" fontId="1" borderId="37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49" fontId="6" borderId="30" applyNumberFormat="1" applyFont="1" applyFill="0" applyBorder="1" applyAlignment="1" applyProtection="0">
      <alignment horizontal="left" vertical="top"/>
    </xf>
    <xf numFmtId="0" fontId="1" borderId="38" applyNumberFormat="0" applyFont="1" applyFill="0" applyBorder="1" applyAlignment="1" applyProtection="0">
      <alignment horizontal="center" vertical="center" wrapText="1"/>
    </xf>
    <xf numFmtId="0" fontId="1" borderId="39" applyNumberFormat="0" applyFont="1" applyFill="0" applyBorder="1" applyAlignment="1" applyProtection="0">
      <alignment horizontal="center" vertical="center" wrapText="1"/>
    </xf>
    <xf numFmtId="49" fontId="2" fillId="2" borderId="40" applyNumberFormat="1" applyFont="1" applyFill="1" applyBorder="1" applyAlignment="1" applyProtection="0">
      <alignment horizontal="center" vertical="center" wrapText="1"/>
    </xf>
    <xf numFmtId="49" fontId="3" fillId="2" borderId="41" applyNumberFormat="1" applyFont="1" applyFill="1" applyBorder="1" applyAlignment="1" applyProtection="0">
      <alignment horizontal="center" vertical="center" wrapText="1"/>
    </xf>
    <xf numFmtId="49" fontId="4" fillId="2" borderId="42" applyNumberFormat="1" applyFont="1" applyFill="1" applyBorder="1" applyAlignment="1" applyProtection="0">
      <alignment horizontal="center" vertical="center" wrapText="1"/>
    </xf>
    <xf numFmtId="49" fontId="5" fillId="2" borderId="42" applyNumberFormat="1" applyFont="1" applyFill="1" applyBorder="1" applyAlignment="1" applyProtection="0">
      <alignment horizontal="center" vertical="center" wrapText="1"/>
    </xf>
    <xf numFmtId="49" fontId="3" fillId="2" borderId="43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0" fontId="3" fillId="4" borderId="19" applyNumberFormat="1" applyFont="1" applyFill="1" applyBorder="1" applyAlignment="1" applyProtection="0">
      <alignment horizontal="center" vertical="center" wrapText="1"/>
    </xf>
    <xf numFmtId="0" fontId="1" fillId="4" borderId="45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8" fillId="2" borderId="1" applyNumberFormat="1" applyFont="1" applyFill="1" applyBorder="1" applyAlignment="1" applyProtection="0">
      <alignment horizontal="center" vertical="center" wrapText="1"/>
    </xf>
    <xf numFmtId="49" fontId="8" fillId="2" borderId="40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  <rgbColor rgb="ff357ca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11.3516" style="1" customWidth="1"/>
    <col min="7" max="7" width="11.3516" style="1" customWidth="1"/>
    <col min="8" max="8" width="15.1719" style="1" customWidth="1"/>
    <col min="9" max="9" width="7.67188" style="1" customWidth="1"/>
    <col min="10" max="10" width="7.67188" style="1" customWidth="1"/>
    <col min="11" max="256" width="16.3516" style="1" customWidth="1"/>
  </cols>
  <sheetData>
    <row r="1" ht="49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9</v>
      </c>
    </row>
    <row r="2" ht="32.55" customHeight="1">
      <c r="A2" t="s" s="9">
        <v>10</v>
      </c>
      <c r="B2" t="s" s="10">
        <v>11</v>
      </c>
      <c r="C2" s="11">
        <v>36447</v>
      </c>
      <c r="D2" s="12">
        <v>22.27</v>
      </c>
      <c r="E2" s="12">
        <v>22.7</v>
      </c>
      <c r="F2" s="12">
        <v>238</v>
      </c>
      <c r="G2" s="12">
        <v>255</v>
      </c>
      <c r="H2" s="13"/>
      <c r="I2" s="14">
        <f>G2-F2</f>
        <v>17</v>
      </c>
      <c r="J2" s="15">
        <f>E2-D2</f>
        <v>0.4299999999999997</v>
      </c>
    </row>
    <row r="3" ht="32.35" customHeight="1">
      <c r="A3" t="s" s="16">
        <v>12</v>
      </c>
      <c r="B3" t="s" s="17">
        <v>13</v>
      </c>
      <c r="C3" s="18">
        <v>39396</v>
      </c>
      <c r="D3" s="19">
        <v>28.33</v>
      </c>
      <c r="E3" s="19">
        <v>30.22</v>
      </c>
      <c r="F3" s="19">
        <v>99</v>
      </c>
      <c r="G3" s="19">
        <v>72</v>
      </c>
      <c r="H3" s="20"/>
      <c r="I3" s="21">
        <f>G3-F3</f>
        <v>-27</v>
      </c>
      <c r="J3" s="22">
        <f>E3-D3</f>
        <v>1.890000000000001</v>
      </c>
    </row>
    <row r="4" ht="32.35" customHeight="1">
      <c r="A4" t="s" s="16">
        <v>14</v>
      </c>
      <c r="B4" t="s" s="17">
        <v>15</v>
      </c>
      <c r="C4" s="18">
        <v>39466</v>
      </c>
      <c r="D4" s="19">
        <v>19.8</v>
      </c>
      <c r="E4" s="19">
        <v>21.55</v>
      </c>
      <c r="F4" s="19">
        <v>259</v>
      </c>
      <c r="G4" s="19">
        <v>209</v>
      </c>
      <c r="H4" s="20"/>
      <c r="I4" s="21">
        <f>G4-F4</f>
        <v>-50</v>
      </c>
      <c r="J4" s="22">
        <f>E4-D4</f>
        <v>1.75</v>
      </c>
    </row>
    <row r="5" ht="32.35" customHeight="1">
      <c r="A5" t="s" s="16">
        <v>16</v>
      </c>
      <c r="B5" t="s" s="17">
        <v>17</v>
      </c>
      <c r="C5" s="18">
        <v>40828</v>
      </c>
      <c r="D5" s="19">
        <v>28.65</v>
      </c>
      <c r="E5" s="19">
        <v>28.72</v>
      </c>
      <c r="F5" s="19">
        <v>96</v>
      </c>
      <c r="G5" s="19">
        <v>129</v>
      </c>
      <c r="H5" s="20"/>
      <c r="I5" s="21">
        <f>G5-F5</f>
        <v>33</v>
      </c>
      <c r="J5" s="22">
        <f>E5-D5</f>
        <v>0.07000000000000028</v>
      </c>
    </row>
    <row r="6" ht="32.35" customHeight="1">
      <c r="A6" t="s" s="16">
        <v>18</v>
      </c>
      <c r="B6" t="s" s="17">
        <v>19</v>
      </c>
      <c r="C6" s="18">
        <v>39840</v>
      </c>
      <c r="D6" s="19">
        <v>24.96</v>
      </c>
      <c r="E6" s="19">
        <v>25.54</v>
      </c>
      <c r="F6" s="19">
        <v>247</v>
      </c>
      <c r="G6" s="19">
        <v>233</v>
      </c>
      <c r="H6" s="20"/>
      <c r="I6" s="21">
        <f>G6-F6</f>
        <v>-14</v>
      </c>
      <c r="J6" s="22">
        <f>E6-D6</f>
        <v>0.5799999999999983</v>
      </c>
    </row>
    <row r="7" ht="32.35" customHeight="1">
      <c r="A7" t="s" s="16">
        <v>20</v>
      </c>
      <c r="B7" t="s" s="17">
        <v>21</v>
      </c>
      <c r="C7" s="18">
        <v>40786</v>
      </c>
      <c r="D7" s="19">
        <v>32.84</v>
      </c>
      <c r="E7" s="19">
        <v>33.14</v>
      </c>
      <c r="F7" s="19">
        <v>125</v>
      </c>
      <c r="G7" s="19">
        <v>104</v>
      </c>
      <c r="H7" s="20"/>
      <c r="I7" s="21">
        <f>G7-F7</f>
        <v>-21</v>
      </c>
      <c r="J7" s="22">
        <f>E7-D7</f>
        <v>0.2999999999999972</v>
      </c>
    </row>
    <row r="8" ht="32.35" customHeight="1">
      <c r="A8" t="s" s="16">
        <v>22</v>
      </c>
      <c r="B8" t="s" s="17">
        <v>23</v>
      </c>
      <c r="C8" s="18">
        <v>38898</v>
      </c>
      <c r="D8" s="19">
        <v>27.04</v>
      </c>
      <c r="E8" s="19">
        <v>26.82</v>
      </c>
      <c r="F8" s="19">
        <v>207</v>
      </c>
      <c r="G8" s="19">
        <v>249</v>
      </c>
      <c r="H8" s="20"/>
      <c r="I8" s="21">
        <f>G8-F8</f>
        <v>42</v>
      </c>
      <c r="J8" s="22">
        <f>E8-D8</f>
        <v>-0.2199999999999989</v>
      </c>
    </row>
    <row r="9" ht="32.35" customHeight="1">
      <c r="A9" t="s" s="16">
        <v>24</v>
      </c>
      <c r="B9" t="s" s="17">
        <v>25</v>
      </c>
      <c r="C9" s="18">
        <v>37756</v>
      </c>
      <c r="D9" s="19">
        <v>33.32</v>
      </c>
      <c r="E9" s="19">
        <v>33.31</v>
      </c>
      <c r="F9" s="19">
        <v>110</v>
      </c>
      <c r="G9" s="19">
        <v>124</v>
      </c>
      <c r="H9" s="20"/>
      <c r="I9" s="21">
        <f>G9-F9</f>
        <v>14</v>
      </c>
      <c r="J9" s="22">
        <f>E9-D9</f>
        <v>-0.00999999999999801</v>
      </c>
    </row>
    <row r="10" ht="32.35" customHeight="1">
      <c r="A10" t="s" s="16">
        <v>26</v>
      </c>
      <c r="B10" t="s" s="17">
        <v>27</v>
      </c>
      <c r="C10" s="18">
        <v>34678</v>
      </c>
      <c r="D10" s="19">
        <v>11.86</v>
      </c>
      <c r="E10" s="19">
        <v>12.35</v>
      </c>
      <c r="F10" s="19">
        <v>262</v>
      </c>
      <c r="G10" s="19">
        <v>189</v>
      </c>
      <c r="H10" t="s" s="23">
        <v>28</v>
      </c>
      <c r="I10" s="21">
        <f>G10-F10</f>
        <v>-73</v>
      </c>
      <c r="J10" s="22">
        <f>E10-D10</f>
        <v>0.4900000000000002</v>
      </c>
    </row>
    <row r="11" ht="32.35" customHeight="1">
      <c r="A11" t="s" s="16">
        <v>29</v>
      </c>
      <c r="B11" t="s" s="17">
        <v>30</v>
      </c>
      <c r="C11" s="18">
        <v>36599</v>
      </c>
      <c r="D11" s="19">
        <v>29.63</v>
      </c>
      <c r="E11" s="19">
        <v>29.19</v>
      </c>
      <c r="F11" s="19">
        <v>292</v>
      </c>
      <c r="G11" s="19">
        <v>348</v>
      </c>
      <c r="H11" s="20"/>
      <c r="I11" s="21">
        <f>G11-F11</f>
        <v>56</v>
      </c>
      <c r="J11" s="22">
        <f>E11-D11</f>
        <v>-0.4399999999999977</v>
      </c>
    </row>
    <row r="12" ht="32.35" customHeight="1">
      <c r="A12" t="s" s="16">
        <v>31</v>
      </c>
      <c r="B12" t="s" s="17">
        <v>32</v>
      </c>
      <c r="C12" s="18">
        <v>36236</v>
      </c>
      <c r="D12" s="19">
        <v>34.27</v>
      </c>
      <c r="E12" s="19">
        <v>33.81</v>
      </c>
      <c r="F12" s="19">
        <v>58</v>
      </c>
      <c r="G12" s="19">
        <v>112</v>
      </c>
      <c r="H12" s="20"/>
      <c r="I12" s="21">
        <f>G12-F12</f>
        <v>54</v>
      </c>
      <c r="J12" s="22">
        <f>E12-D12</f>
        <v>-0.4600000000000009</v>
      </c>
    </row>
    <row r="13" ht="32.35" customHeight="1">
      <c r="A13" t="s" s="16">
        <v>33</v>
      </c>
      <c r="B13" t="s" s="17">
        <v>34</v>
      </c>
      <c r="C13" s="18">
        <v>37497</v>
      </c>
      <c r="D13" s="19">
        <v>15.61</v>
      </c>
      <c r="E13" s="19">
        <v>16.19</v>
      </c>
      <c r="F13" s="19">
        <v>346</v>
      </c>
      <c r="G13" s="19">
        <v>414</v>
      </c>
      <c r="H13" s="20"/>
      <c r="I13" s="21">
        <f>G13-F13</f>
        <v>68</v>
      </c>
      <c r="J13" s="22">
        <f>E13-D13</f>
        <v>0.5800000000000018</v>
      </c>
    </row>
    <row r="14" ht="32.35" customHeight="1">
      <c r="A14" t="s" s="16">
        <v>35</v>
      </c>
      <c r="B14" t="s" s="17">
        <v>36</v>
      </c>
      <c r="C14" s="18">
        <v>36769</v>
      </c>
      <c r="D14" s="19">
        <v>19.8</v>
      </c>
      <c r="E14" s="19">
        <v>19.73</v>
      </c>
      <c r="F14" s="19">
        <v>344</v>
      </c>
      <c r="G14" s="19">
        <v>341</v>
      </c>
      <c r="H14" s="20"/>
      <c r="I14" s="21">
        <f>G14-F14</f>
        <v>-3</v>
      </c>
      <c r="J14" s="22">
        <f>E14-D14</f>
        <v>-0.07000000000000028</v>
      </c>
    </row>
    <row r="15" ht="32.35" customHeight="1">
      <c r="A15" t="s" s="16">
        <v>37</v>
      </c>
      <c r="B15" t="s" s="17">
        <v>38</v>
      </c>
      <c r="C15" s="18">
        <v>39031</v>
      </c>
      <c r="D15" s="19">
        <v>17.1</v>
      </c>
      <c r="E15" s="19">
        <v>17.51</v>
      </c>
      <c r="F15" s="19">
        <v>384</v>
      </c>
      <c r="G15" s="19">
        <v>385</v>
      </c>
      <c r="H15" s="20"/>
      <c r="I15" s="21">
        <f>G15-F15</f>
        <v>1</v>
      </c>
      <c r="J15" s="22">
        <f>E15-D15</f>
        <v>0.4100000000000001</v>
      </c>
    </row>
    <row r="16" ht="32.35" customHeight="1">
      <c r="A16" t="s" s="16">
        <v>39</v>
      </c>
      <c r="B16" t="s" s="17">
        <v>40</v>
      </c>
      <c r="C16" s="18">
        <v>39169</v>
      </c>
      <c r="D16" s="19">
        <v>27.91</v>
      </c>
      <c r="E16" s="19">
        <v>28.9</v>
      </c>
      <c r="F16" s="19">
        <v>73</v>
      </c>
      <c r="G16" s="19">
        <v>65</v>
      </c>
      <c r="H16" s="20"/>
      <c r="I16" s="21">
        <f>G16-F16</f>
        <v>-8</v>
      </c>
      <c r="J16" s="22">
        <f>E16-D16</f>
        <v>0.9899999999999984</v>
      </c>
    </row>
    <row r="17" ht="32.35" customHeight="1">
      <c r="A17" t="s" s="16">
        <v>41</v>
      </c>
      <c r="B17" t="s" s="17">
        <v>42</v>
      </c>
      <c r="C17" s="18">
        <v>40667</v>
      </c>
      <c r="D17" s="19">
        <v>24.81</v>
      </c>
      <c r="E17" s="19">
        <v>23.94</v>
      </c>
      <c r="F17" s="19">
        <v>165</v>
      </c>
      <c r="G17" s="19">
        <v>203</v>
      </c>
      <c r="H17" s="20"/>
      <c r="I17" s="21">
        <f>G17-F17</f>
        <v>38</v>
      </c>
      <c r="J17" s="22">
        <f>E17-D17</f>
        <v>-0.8699999999999974</v>
      </c>
    </row>
    <row r="18" ht="32.35" customHeight="1">
      <c r="A18" t="s" s="16">
        <v>43</v>
      </c>
      <c r="B18" t="s" s="17">
        <v>44</v>
      </c>
      <c r="C18" s="18">
        <v>36621</v>
      </c>
      <c r="D18" s="19">
        <v>29.43</v>
      </c>
      <c r="E18" s="19">
        <v>29.79</v>
      </c>
      <c r="F18" s="19">
        <v>82</v>
      </c>
      <c r="G18" s="19">
        <v>109</v>
      </c>
      <c r="H18" s="20"/>
      <c r="I18" s="21">
        <f>G18-F18</f>
        <v>27</v>
      </c>
      <c r="J18" s="22">
        <f>E18-D18</f>
        <v>0.3599999999999994</v>
      </c>
    </row>
    <row r="19" ht="32.35" customHeight="1">
      <c r="A19" t="s" s="16">
        <v>45</v>
      </c>
      <c r="B19" t="s" s="17">
        <v>46</v>
      </c>
      <c r="C19" s="18">
        <v>39400</v>
      </c>
      <c r="D19" s="19">
        <v>24.38</v>
      </c>
      <c r="E19" s="19">
        <v>25.2</v>
      </c>
      <c r="F19" s="19">
        <v>202</v>
      </c>
      <c r="G19" s="19">
        <v>159</v>
      </c>
      <c r="H19" s="20"/>
      <c r="I19" s="21">
        <f>G19-F19</f>
        <v>-43</v>
      </c>
      <c r="J19" s="22">
        <f>E19-D19</f>
        <v>0.8200000000000003</v>
      </c>
    </row>
    <row r="20" ht="32.35" customHeight="1">
      <c r="A20" t="s" s="16">
        <v>47</v>
      </c>
      <c r="B20" t="s" s="17">
        <v>48</v>
      </c>
      <c r="C20" s="18">
        <v>36811</v>
      </c>
      <c r="D20" s="19">
        <v>18.06</v>
      </c>
      <c r="E20" s="19">
        <v>17.95</v>
      </c>
      <c r="F20" s="19">
        <v>317</v>
      </c>
      <c r="G20" s="19">
        <v>299</v>
      </c>
      <c r="H20" s="20"/>
      <c r="I20" s="21">
        <f>G20-F20</f>
        <v>-18</v>
      </c>
      <c r="J20" s="22">
        <f>E20-D20</f>
        <v>-0.1099999999999994</v>
      </c>
    </row>
    <row r="21" ht="32.35" customHeight="1">
      <c r="A21" t="s" s="16">
        <v>49</v>
      </c>
      <c r="B21" t="s" s="17">
        <v>50</v>
      </c>
      <c r="C21" s="18">
        <v>38778</v>
      </c>
      <c r="D21" s="19">
        <v>21.72</v>
      </c>
      <c r="E21" s="19">
        <v>22.67</v>
      </c>
      <c r="F21" s="19">
        <v>277</v>
      </c>
      <c r="G21" s="19">
        <v>277</v>
      </c>
      <c r="H21" s="20"/>
      <c r="I21" s="21">
        <f>G21-F21</f>
        <v>0</v>
      </c>
      <c r="J21" s="22">
        <f>E21-D21</f>
        <v>0.9500000000000028</v>
      </c>
    </row>
    <row r="22" ht="32.35" customHeight="1">
      <c r="A22" t="s" s="16">
        <v>51</v>
      </c>
      <c r="B22" t="s" s="17">
        <v>52</v>
      </c>
      <c r="C22" s="18">
        <v>39428</v>
      </c>
      <c r="D22" s="19">
        <v>25.99</v>
      </c>
      <c r="E22" s="19">
        <v>27.62</v>
      </c>
      <c r="F22" s="19">
        <v>129</v>
      </c>
      <c r="G22" s="19">
        <v>100</v>
      </c>
      <c r="H22" s="20"/>
      <c r="I22" s="21">
        <f>G22-F22</f>
        <v>-29</v>
      </c>
      <c r="J22" s="22">
        <f>E22-D22</f>
        <v>1.630000000000003</v>
      </c>
    </row>
    <row r="23" ht="32.35" customHeight="1">
      <c r="A23" t="s" s="16">
        <v>53</v>
      </c>
      <c r="B23" t="s" s="17">
        <v>54</v>
      </c>
      <c r="C23" s="18">
        <v>37953</v>
      </c>
      <c r="D23" s="19">
        <v>18.77</v>
      </c>
      <c r="E23" s="19">
        <v>18.69</v>
      </c>
      <c r="F23" s="19">
        <v>253</v>
      </c>
      <c r="G23" s="19">
        <v>295</v>
      </c>
      <c r="H23" s="20"/>
      <c r="I23" s="21">
        <f>G23-F23</f>
        <v>42</v>
      </c>
      <c r="J23" s="22">
        <f>E23-D23</f>
        <v>-0.07999999999999829</v>
      </c>
    </row>
    <row r="24" ht="32.35" customHeight="1">
      <c r="A24" t="s" s="16">
        <v>55</v>
      </c>
      <c r="B24" t="s" s="17">
        <v>56</v>
      </c>
      <c r="C24" s="18">
        <v>38589</v>
      </c>
      <c r="D24" s="19">
        <v>29.96</v>
      </c>
      <c r="E24" s="19">
        <v>28.83</v>
      </c>
      <c r="F24" s="19">
        <v>85</v>
      </c>
      <c r="G24" s="19">
        <v>131</v>
      </c>
      <c r="H24" s="20"/>
      <c r="I24" s="21">
        <f>G24-F24</f>
        <v>46</v>
      </c>
      <c r="J24" s="22">
        <f>E24-D24</f>
        <v>-1.130000000000003</v>
      </c>
    </row>
    <row r="25" ht="32.35" customHeight="1">
      <c r="A25" t="s" s="16">
        <v>57</v>
      </c>
      <c r="B25" t="s" s="17">
        <v>58</v>
      </c>
      <c r="C25" s="18">
        <v>37932</v>
      </c>
      <c r="D25" s="19">
        <v>17.27</v>
      </c>
      <c r="E25" s="19">
        <v>17.74</v>
      </c>
      <c r="F25" s="19">
        <v>296</v>
      </c>
      <c r="G25" s="19">
        <v>320</v>
      </c>
      <c r="H25" s="20"/>
      <c r="I25" s="21">
        <f>G25-F25</f>
        <v>24</v>
      </c>
      <c r="J25" s="22">
        <f>E25-D25</f>
        <v>0.4699999999999989</v>
      </c>
    </row>
    <row r="26" ht="32.35" customHeight="1">
      <c r="A26" t="s" s="16">
        <v>59</v>
      </c>
      <c r="B26" t="s" s="17">
        <v>60</v>
      </c>
      <c r="C26" s="18">
        <v>37477</v>
      </c>
      <c r="D26" s="19">
        <v>30.33</v>
      </c>
      <c r="E26" s="19">
        <v>30.55</v>
      </c>
      <c r="F26" s="19">
        <v>263</v>
      </c>
      <c r="G26" s="19">
        <v>283</v>
      </c>
      <c r="H26" s="20"/>
      <c r="I26" s="21">
        <f>G26-F26</f>
        <v>20</v>
      </c>
      <c r="J26" s="22">
        <f>E26-D26</f>
        <v>0.2200000000000024</v>
      </c>
    </row>
    <row r="27" ht="32.35" customHeight="1">
      <c r="A27" t="s" s="16">
        <v>61</v>
      </c>
      <c r="B27" t="s" s="17">
        <v>62</v>
      </c>
      <c r="C27" s="18">
        <v>38632</v>
      </c>
      <c r="D27" s="19">
        <v>23</v>
      </c>
      <c r="E27" s="19">
        <v>22.5</v>
      </c>
      <c r="F27" s="19">
        <v>222</v>
      </c>
      <c r="G27" s="19">
        <v>233</v>
      </c>
      <c r="H27" t="s" s="23">
        <v>63</v>
      </c>
      <c r="I27" s="21">
        <f>G27-F27</f>
        <v>11</v>
      </c>
      <c r="J27" s="22">
        <f>E27-D27</f>
        <v>-0.5</v>
      </c>
    </row>
    <row r="28" ht="32.35" customHeight="1">
      <c r="A28" t="s" s="16">
        <v>64</v>
      </c>
      <c r="B28" t="s" s="17">
        <v>65</v>
      </c>
      <c r="C28" s="18">
        <v>39392</v>
      </c>
      <c r="D28" s="19">
        <v>26</v>
      </c>
      <c r="E28" s="19">
        <v>25.97</v>
      </c>
      <c r="F28" s="19">
        <v>107</v>
      </c>
      <c r="G28" s="19">
        <v>107</v>
      </c>
      <c r="H28" s="20"/>
      <c r="I28" s="21">
        <f>G28-F28</f>
        <v>0</v>
      </c>
      <c r="J28" s="22">
        <f>E28-D28</f>
        <v>-0.03000000000000114</v>
      </c>
    </row>
    <row r="29" ht="32.35" customHeight="1">
      <c r="A29" t="s" s="16">
        <v>66</v>
      </c>
      <c r="B29" t="s" s="17">
        <v>67</v>
      </c>
      <c r="C29" s="18">
        <v>35651</v>
      </c>
      <c r="D29" s="19">
        <v>33.59</v>
      </c>
      <c r="E29" s="19">
        <v>35.15</v>
      </c>
      <c r="F29" s="19">
        <v>199</v>
      </c>
      <c r="G29" s="19">
        <v>174</v>
      </c>
      <c r="H29" s="20"/>
      <c r="I29" s="21">
        <f>G29-F29</f>
        <v>-25</v>
      </c>
      <c r="J29" s="22">
        <f>E29-D29</f>
        <v>1.559999999999995</v>
      </c>
    </row>
    <row r="30" ht="32.35" customHeight="1">
      <c r="A30" t="s" s="16">
        <v>68</v>
      </c>
      <c r="B30" t="s" s="17">
        <v>69</v>
      </c>
      <c r="C30" s="18">
        <v>40555</v>
      </c>
      <c r="D30" s="19">
        <v>16.99</v>
      </c>
      <c r="E30" s="19">
        <v>16.93</v>
      </c>
      <c r="F30" s="19">
        <v>279</v>
      </c>
      <c r="G30" s="19">
        <v>255</v>
      </c>
      <c r="H30" s="20"/>
      <c r="I30" s="21">
        <f>G30-F30</f>
        <v>-24</v>
      </c>
      <c r="J30" s="22">
        <f>E30-D30</f>
        <v>-0.05999999999999872</v>
      </c>
    </row>
    <row r="31" ht="32.35" customHeight="1">
      <c r="A31" t="s" s="16">
        <v>70</v>
      </c>
      <c r="B31" t="s" s="17">
        <v>71</v>
      </c>
      <c r="C31" s="18">
        <v>39877</v>
      </c>
      <c r="D31" s="19">
        <v>26.26</v>
      </c>
      <c r="E31" s="19">
        <v>27.1</v>
      </c>
      <c r="F31" s="19">
        <v>277</v>
      </c>
      <c r="G31" s="19">
        <v>259</v>
      </c>
      <c r="H31" s="20"/>
      <c r="I31" s="21">
        <f>G31-F31</f>
        <v>-18</v>
      </c>
      <c r="J31" s="22">
        <f>E31-D31</f>
        <v>0.8399999999999999</v>
      </c>
    </row>
    <row r="32" ht="32.35" customHeight="1">
      <c r="A32" t="s" s="16">
        <v>72</v>
      </c>
      <c r="B32" t="s" s="17">
        <v>73</v>
      </c>
      <c r="C32" s="18">
        <v>36056</v>
      </c>
      <c r="D32" s="19">
        <v>33.82</v>
      </c>
      <c r="E32" s="19">
        <v>35.25</v>
      </c>
      <c r="F32" s="19">
        <v>108</v>
      </c>
      <c r="G32" s="19">
        <v>87</v>
      </c>
      <c r="H32" s="20"/>
      <c r="I32" s="21">
        <f>G32-F32</f>
        <v>-21</v>
      </c>
      <c r="J32" s="22">
        <f>E32-D32</f>
        <v>1.43</v>
      </c>
    </row>
    <row r="33" ht="32.35" customHeight="1">
      <c r="A33" t="s" s="16">
        <v>74</v>
      </c>
      <c r="B33" t="s" s="17">
        <v>75</v>
      </c>
      <c r="C33" s="18">
        <v>35607</v>
      </c>
      <c r="D33" s="19">
        <v>29.55</v>
      </c>
      <c r="E33" s="19">
        <v>29.91</v>
      </c>
      <c r="F33" s="19">
        <v>79</v>
      </c>
      <c r="G33" s="19">
        <v>50</v>
      </c>
      <c r="H33" s="20"/>
      <c r="I33" s="21">
        <f>G33-F33</f>
        <v>-29</v>
      </c>
      <c r="J33" s="22">
        <f>E33-D33</f>
        <v>0.3599999999999994</v>
      </c>
    </row>
    <row r="34" ht="32.35" customHeight="1">
      <c r="A34" t="s" s="16">
        <v>76</v>
      </c>
      <c r="B34" t="s" s="17">
        <v>77</v>
      </c>
      <c r="C34" s="18">
        <v>38007</v>
      </c>
      <c r="D34" s="19">
        <v>29.73</v>
      </c>
      <c r="E34" s="19">
        <v>30.16</v>
      </c>
      <c r="F34" s="19">
        <v>90</v>
      </c>
      <c r="G34" s="19">
        <v>73</v>
      </c>
      <c r="H34" s="20"/>
      <c r="I34" s="21">
        <f>G34-F34</f>
        <v>-17</v>
      </c>
      <c r="J34" s="22">
        <f>E34-D34</f>
        <v>0.4299999999999997</v>
      </c>
    </row>
    <row r="35" ht="32.35" customHeight="1">
      <c r="A35" t="s" s="16">
        <v>78</v>
      </c>
      <c r="B35" t="s" s="17">
        <v>79</v>
      </c>
      <c r="C35" s="18">
        <v>39625</v>
      </c>
      <c r="D35" s="19">
        <v>23.86</v>
      </c>
      <c r="E35" s="19">
        <v>25.78</v>
      </c>
      <c r="F35" s="19">
        <v>172</v>
      </c>
      <c r="G35" s="19">
        <v>124</v>
      </c>
      <c r="H35" s="20"/>
      <c r="I35" s="21">
        <f>G35-F35</f>
        <v>-48</v>
      </c>
      <c r="J35" s="22">
        <f>E35-D35</f>
        <v>1.920000000000002</v>
      </c>
    </row>
    <row r="36" ht="32.35" customHeight="1">
      <c r="A36" t="s" s="16">
        <v>80</v>
      </c>
      <c r="B36" t="s" s="17">
        <v>81</v>
      </c>
      <c r="C36" s="18">
        <v>38590</v>
      </c>
      <c r="D36" s="19">
        <v>19.86</v>
      </c>
      <c r="E36" s="19">
        <v>19.35</v>
      </c>
      <c r="F36" s="19">
        <v>363</v>
      </c>
      <c r="G36" s="19">
        <v>396</v>
      </c>
      <c r="H36" s="20"/>
      <c r="I36" s="21">
        <f>G36-F36</f>
        <v>33</v>
      </c>
      <c r="J36" s="22">
        <f>E36-D36</f>
        <v>-0.509999999999998</v>
      </c>
    </row>
    <row r="37" ht="32.35" customHeight="1">
      <c r="A37" t="s" s="16">
        <v>82</v>
      </c>
      <c r="B37" t="s" s="17">
        <v>83</v>
      </c>
      <c r="C37" s="18">
        <v>39548</v>
      </c>
      <c r="D37" s="19">
        <v>22.03</v>
      </c>
      <c r="E37" s="19">
        <v>22.85</v>
      </c>
      <c r="F37" s="19">
        <v>252</v>
      </c>
      <c r="G37" s="19">
        <v>235</v>
      </c>
      <c r="H37" s="20"/>
      <c r="I37" s="21">
        <f>G37-F37</f>
        <v>-17</v>
      </c>
      <c r="J37" s="22">
        <f>E37-D37</f>
        <v>0.8200000000000003</v>
      </c>
    </row>
    <row r="38" ht="32.35" customHeight="1">
      <c r="A38" t="s" s="16">
        <v>84</v>
      </c>
      <c r="B38" t="s" s="17">
        <v>85</v>
      </c>
      <c r="C38" s="18">
        <v>39554</v>
      </c>
      <c r="D38" s="19">
        <v>28.53</v>
      </c>
      <c r="E38" s="19">
        <v>30.77</v>
      </c>
      <c r="F38" s="19">
        <v>109</v>
      </c>
      <c r="G38" s="19">
        <v>61</v>
      </c>
      <c r="H38" s="20"/>
      <c r="I38" s="21">
        <f>G38-F38</f>
        <v>-48</v>
      </c>
      <c r="J38" s="22">
        <f>E38-D38</f>
        <v>2.239999999999998</v>
      </c>
    </row>
    <row r="39" ht="32.35" customHeight="1">
      <c r="A39" t="s" s="16">
        <v>86</v>
      </c>
      <c r="B39" t="s" s="17">
        <v>87</v>
      </c>
      <c r="C39" s="18">
        <v>40578</v>
      </c>
      <c r="D39" s="19">
        <v>21.18</v>
      </c>
      <c r="E39" s="19">
        <v>21.1</v>
      </c>
      <c r="F39" s="19">
        <v>285</v>
      </c>
      <c r="G39" s="19">
        <v>228</v>
      </c>
      <c r="H39" s="20"/>
      <c r="I39" s="21">
        <f>G39-F39</f>
        <v>-57</v>
      </c>
      <c r="J39" s="22">
        <f>E39-D39</f>
        <v>-0.07999999999999829</v>
      </c>
    </row>
    <row r="40" ht="32.35" customHeight="1">
      <c r="A40" t="s" s="16">
        <v>88</v>
      </c>
      <c r="B40" t="s" s="17">
        <v>89</v>
      </c>
      <c r="C40" s="18">
        <v>35318</v>
      </c>
      <c r="D40" s="19">
        <v>33.23</v>
      </c>
      <c r="E40" s="19">
        <v>33.52</v>
      </c>
      <c r="F40" s="19">
        <v>89</v>
      </c>
      <c r="G40" s="19">
        <v>61</v>
      </c>
      <c r="H40" s="20"/>
      <c r="I40" s="21">
        <f>G40-F40</f>
        <v>-28</v>
      </c>
      <c r="J40" s="22">
        <f>E40-D40</f>
        <v>0.2900000000000063</v>
      </c>
    </row>
    <row r="41" ht="32.35" customHeight="1">
      <c r="A41" t="s" s="16">
        <v>90</v>
      </c>
      <c r="B41" t="s" s="17">
        <v>91</v>
      </c>
      <c r="C41" s="18">
        <v>35873</v>
      </c>
      <c r="D41" s="19">
        <v>20.88</v>
      </c>
      <c r="E41" s="19">
        <v>20.99</v>
      </c>
      <c r="F41" s="19">
        <v>289</v>
      </c>
      <c r="G41" s="19">
        <v>266</v>
      </c>
      <c r="H41" s="20"/>
      <c r="I41" s="21">
        <f>G41-F41</f>
        <v>-23</v>
      </c>
      <c r="J41" s="22">
        <f>E41-D41</f>
        <v>0.1099999999999994</v>
      </c>
    </row>
    <row r="42" ht="32.35" customHeight="1">
      <c r="A42" t="s" s="16">
        <v>92</v>
      </c>
      <c r="B42" t="s" s="17">
        <v>93</v>
      </c>
      <c r="C42" s="18">
        <v>39407</v>
      </c>
      <c r="D42" s="19">
        <v>23.83</v>
      </c>
      <c r="E42" s="19">
        <v>23.93</v>
      </c>
      <c r="F42" s="19">
        <v>183</v>
      </c>
      <c r="G42" s="19">
        <v>273</v>
      </c>
      <c r="H42" s="20"/>
      <c r="I42" s="21">
        <f>G42-F42</f>
        <v>90</v>
      </c>
      <c r="J42" s="22">
        <f>E42-D42</f>
        <v>0.1000000000000014</v>
      </c>
    </row>
    <row r="43" ht="32.35" customHeight="1">
      <c r="A43" t="s" s="16">
        <v>94</v>
      </c>
      <c r="B43" t="s" s="17">
        <v>95</v>
      </c>
      <c r="C43" s="18">
        <v>39358</v>
      </c>
      <c r="D43" s="19">
        <v>24.19</v>
      </c>
      <c r="E43" s="19">
        <v>24.6</v>
      </c>
      <c r="F43" s="19">
        <v>249</v>
      </c>
      <c r="G43" s="19">
        <v>221</v>
      </c>
      <c r="H43" s="20"/>
      <c r="I43" s="21">
        <f>G43-F43</f>
        <v>-28</v>
      </c>
      <c r="J43" s="22">
        <f>E43-D43</f>
        <v>0.4100000000000001</v>
      </c>
    </row>
    <row r="44" ht="32.35" customHeight="1">
      <c r="A44" t="s" s="16">
        <v>96</v>
      </c>
      <c r="B44" t="s" s="17">
        <v>97</v>
      </c>
      <c r="C44" s="18">
        <v>39379</v>
      </c>
      <c r="D44" s="19">
        <v>24.35</v>
      </c>
      <c r="E44" s="19">
        <v>25</v>
      </c>
      <c r="F44" s="19">
        <v>215</v>
      </c>
      <c r="G44" s="19">
        <v>197</v>
      </c>
      <c r="H44" s="20"/>
      <c r="I44" s="21">
        <f>G44-F44</f>
        <v>-18</v>
      </c>
      <c r="J44" s="22">
        <f>E44-D44</f>
        <v>0.6499999999999986</v>
      </c>
    </row>
    <row r="45" ht="32.35" customHeight="1">
      <c r="A45" t="s" s="16">
        <v>98</v>
      </c>
      <c r="B45" t="s" s="17">
        <v>99</v>
      </c>
      <c r="C45" s="18">
        <v>39239</v>
      </c>
      <c r="D45" s="19">
        <v>22.76</v>
      </c>
      <c r="E45" s="19">
        <v>23.2</v>
      </c>
      <c r="F45" s="19">
        <v>272</v>
      </c>
      <c r="G45" s="19">
        <v>261</v>
      </c>
      <c r="H45" s="20"/>
      <c r="I45" s="21">
        <f>G45-F45</f>
        <v>-11</v>
      </c>
      <c r="J45" s="22">
        <f>E45-D45</f>
        <v>0.4399999999999977</v>
      </c>
    </row>
    <row r="46" ht="32.35" customHeight="1">
      <c r="A46" t="s" s="16">
        <v>100</v>
      </c>
      <c r="B46" t="s" s="17">
        <v>101</v>
      </c>
      <c r="C46" s="18">
        <v>37322</v>
      </c>
      <c r="D46" s="19">
        <v>32.55</v>
      </c>
      <c r="E46" s="19">
        <v>32.42</v>
      </c>
      <c r="F46" s="19">
        <v>84</v>
      </c>
      <c r="G46" s="19">
        <v>77</v>
      </c>
      <c r="H46" s="20"/>
      <c r="I46" s="21">
        <f>G46-F46</f>
        <v>-7</v>
      </c>
      <c r="J46" s="22">
        <f>E46-D46</f>
        <v>-0.1299999999999955</v>
      </c>
    </row>
    <row r="47" ht="32.35" customHeight="1">
      <c r="A47" t="s" s="16">
        <v>102</v>
      </c>
      <c r="B47" t="s" s="17">
        <v>103</v>
      </c>
      <c r="C47" s="18">
        <v>36054</v>
      </c>
      <c r="D47" s="19">
        <v>29.34</v>
      </c>
      <c r="E47" s="19">
        <v>29.88</v>
      </c>
      <c r="F47" s="19">
        <v>175</v>
      </c>
      <c r="G47" s="19">
        <v>150</v>
      </c>
      <c r="H47" s="20"/>
      <c r="I47" s="21">
        <f>G47-F47</f>
        <v>-25</v>
      </c>
      <c r="J47" s="22">
        <f>E47-D47</f>
        <v>0.5399999999999991</v>
      </c>
    </row>
    <row r="48" ht="34.35" customHeight="1">
      <c r="A48" t="s" s="16">
        <v>104</v>
      </c>
      <c r="B48" t="s" s="17">
        <v>105</v>
      </c>
      <c r="C48" s="18">
        <v>38519</v>
      </c>
      <c r="D48" s="19">
        <v>34.4</v>
      </c>
      <c r="E48" s="19">
        <v>33.72</v>
      </c>
      <c r="F48" s="19">
        <v>137</v>
      </c>
      <c r="G48" s="19">
        <v>166</v>
      </c>
      <c r="H48" s="20"/>
      <c r="I48" s="21">
        <f>G48-F48</f>
        <v>29</v>
      </c>
      <c r="J48" s="22">
        <f>E48-D48</f>
        <v>-0.6799999999999997</v>
      </c>
    </row>
    <row r="49" ht="32.35" customHeight="1">
      <c r="A49" t="s" s="16">
        <v>106</v>
      </c>
      <c r="B49" t="s" s="17">
        <v>107</v>
      </c>
      <c r="C49" s="18">
        <v>41153</v>
      </c>
      <c r="D49" s="19">
        <v>24</v>
      </c>
      <c r="E49" s="19">
        <v>24.52</v>
      </c>
      <c r="F49" s="19">
        <v>205</v>
      </c>
      <c r="G49" s="19">
        <v>269</v>
      </c>
      <c r="H49" s="20"/>
      <c r="I49" s="21">
        <f>G49-F49</f>
        <v>64</v>
      </c>
      <c r="J49" s="22">
        <f>E49-D49</f>
        <v>0.5199999999999996</v>
      </c>
    </row>
    <row r="50" ht="32.15" customHeight="1">
      <c r="A50" t="s" s="24">
        <v>108</v>
      </c>
      <c r="B50" t="s" s="25">
        <v>109</v>
      </c>
      <c r="C50" s="26">
        <v>39260</v>
      </c>
      <c r="D50" s="27">
        <v>26.22</v>
      </c>
      <c r="E50" s="27">
        <v>26.98</v>
      </c>
      <c r="F50" s="27">
        <v>107</v>
      </c>
      <c r="G50" s="27">
        <v>75</v>
      </c>
      <c r="H50" s="28"/>
      <c r="I50" s="29">
        <f>G50-F50</f>
        <v>-32</v>
      </c>
      <c r="J50" s="30">
        <f>E50-D50</f>
        <v>0.7600000000000016</v>
      </c>
    </row>
    <row r="51" ht="8" customHeight="1">
      <c r="A51" s="31"/>
      <c r="B51" s="32"/>
      <c r="C51" s="33"/>
      <c r="D51" s="34"/>
      <c r="E51" s="34"/>
      <c r="F51" s="34"/>
      <c r="G51" s="34"/>
      <c r="H51" s="35"/>
      <c r="I51" s="36"/>
      <c r="J51" s="35"/>
    </row>
    <row r="52" ht="22.15" customHeight="1">
      <c r="A52" t="s" s="37">
        <v>110</v>
      </c>
      <c r="B52" t="s" s="38">
        <v>111</v>
      </c>
      <c r="C52" s="39">
        <f>AVERAGE(C2:C51)</f>
        <v>38359.306122448979</v>
      </c>
      <c r="D52" s="40">
        <f>AVERAGE(D2:D51)</f>
        <v>25.3930612244898</v>
      </c>
      <c r="E52" s="40">
        <f>AVERAGE(E2:E51)</f>
        <v>25.80081632653062</v>
      </c>
      <c r="F52" s="40">
        <f>AVERAGE(F2:F51)</f>
        <v>199.1020408163265</v>
      </c>
      <c r="G52" s="41">
        <f>AVERAGE(G2:G51)</f>
        <v>198.0204081632653</v>
      </c>
      <c r="H52" t="s" s="42">
        <v>110</v>
      </c>
      <c r="I52" s="43">
        <f>AVERAGE(I2:I51)</f>
        <v>-1.081632653061225</v>
      </c>
      <c r="J52" s="41">
        <f>AVERAGE(J2:J51)</f>
        <v>0.4077551020408166</v>
      </c>
    </row>
    <row r="53" ht="22.35" customHeight="1">
      <c r="A53" s="44"/>
      <c r="B53" t="s" s="45">
        <v>112</v>
      </c>
      <c r="C53" s="18">
        <f>AVERAGE(C2,C9,C10,C11,C12,C13,C14,C16,C18,C20,C21,C24,C26,C28,C29,C30,C32,C33,C34,C35,C36,C37,C39,C40,C41,C43,C47,C48,C49)</f>
        <v>37700.379310344826</v>
      </c>
      <c r="D53" s="19">
        <f>AVERAGE(D2,D9,D10,D11,D12,D13,D14,D16,D18,D20,D21,D24,D26,D28,D29,D30,D32,D33,D34,D35,D36,D37,D39,D40,D41,D43,D47,D48,D49)</f>
        <v>25.75241379310345</v>
      </c>
      <c r="E53" s="19">
        <f>AVERAGE(E2,E9,E10,E11,E12,E13,E14,E16,E18,E20,E21,E24,E26,E28,E29,E30,E32,E33,E34,E35,E36,E37,E39,E40,E41,E43,E47,E48,E49)</f>
        <v>26.05689655172414</v>
      </c>
      <c r="F53" s="19">
        <f>AVERAGE(F2,F9,F10,F11,F12,F13,F14,F16,F18,F20,F21,F24,F26,F28,F29,F30,F32,F33,F34,F35,F36,F37,F39,F40,F41,F43,F47,F48,F49)</f>
        <v>200.8620689655172</v>
      </c>
      <c r="G53" s="22">
        <f>AVERAGE(G2,G9,G10,G11,G12,G13,G14,G16,G18,G20,G21,G24,G26,G28,G29,G30,G32,G33,G34,G35,G36,G37,G39,G40,G41,G43,G47,G48,G49)</f>
        <v>200.3103448275862</v>
      </c>
      <c r="H53" t="s" s="46">
        <v>113</v>
      </c>
      <c r="I53" s="47">
        <f>AVERAGEIF(I2:I50,"&gt;-1.08")</f>
        <v>33.76190476190476</v>
      </c>
      <c r="J53" s="48">
        <f>AVERAGEIFS(J2:J50,I2:I50,"&gt;-1.08")</f>
        <v>-0.03904761904761839</v>
      </c>
    </row>
    <row r="54" ht="23.15" customHeight="1">
      <c r="A54" s="44"/>
      <c r="B54" t="s" s="45">
        <v>114</v>
      </c>
      <c r="C54" s="18">
        <f>AVERAGE(C3,C4,C5,C6,C7,C8,C15,C17,C19,C22,C23,C25,C27,C31,C38,C42,C44,C45,C46,C50)</f>
        <v>39314.75</v>
      </c>
      <c r="D54" s="19">
        <f>AVERAGE(D3,D4,D5,D6,D7,D8,D15,D17,D19,D22,D23,D25,D27,D31,D38,D42,D44,D45,D46,D50)</f>
        <v>24.872</v>
      </c>
      <c r="E54" s="19">
        <f>AVERAGE(E3,E4,E5,E6,E7,E8,E15,E17,E19,E22,E23,E25,E27,E31,E38,E42,E44,E45,E46,E50)</f>
        <v>25.4295</v>
      </c>
      <c r="F54" s="19">
        <f>AVERAGE(F3,F4,F5,F6,F7,F8,F15,F17,F19,F22,F23,F25,F27,F31,F38,F42,F44,F45,F46,F50)</f>
        <v>196.55</v>
      </c>
      <c r="G54" s="22">
        <f>AVERAGE(G3,G4,G5,G6,G7,G8,G15,G17,G19,G22,G23,G25,G27,G31,G38,G42,G44,G45,G46,G50)</f>
        <v>194.7</v>
      </c>
      <c r="H54" t="s" s="49">
        <v>115</v>
      </c>
      <c r="I54" s="50">
        <f>AVERAGEIF(I2:I50,"&lt;-1.08")</f>
        <v>-27.21428571428572</v>
      </c>
      <c r="J54" s="51">
        <f>AVERAGEIFS(J2:J50,I2:I50,"&lt;-1.08")</f>
        <v>0.742857142857143</v>
      </c>
    </row>
    <row r="55" ht="23.15" customHeight="1">
      <c r="A55" s="44"/>
      <c r="B55" t="s" s="45">
        <v>116</v>
      </c>
      <c r="C55" s="18">
        <f>AVERAGE(C3,C4,C6,C7,C8,C15,C17,C22,C23,C25,C27,C42,C44,C45,C46,C50)</f>
        <v>39164.75</v>
      </c>
      <c r="D55" s="19">
        <f>AVERAGE(D3,D4,D6,D7,D8,D15,D17,D22,D23,D25,D27,D42,D44,D45,D46,D50)</f>
        <v>24.35125</v>
      </c>
      <c r="E55" s="19">
        <f>AVERAGE(E3,E4,E6,E7,E8,E15,E17,E22,E23,E25,E27,E42,E44,E45,E46,E50)</f>
        <v>24.8</v>
      </c>
      <c r="F55" s="19">
        <f>AVERAGE(F3,F4,F6,F7,F8,F15,F17,F22,F23,F25,F27,F42,F44,F45,F46,F50)</f>
        <v>202.9375</v>
      </c>
      <c r="G55" s="22">
        <f>AVERAGE(G3,G4,G6,G7,G8,G15,G17,G22,G23,G25,G27,G42,G44,G45,G46,G50)</f>
        <v>205.375</v>
      </c>
      <c r="H55" t="s" s="52">
        <v>117</v>
      </c>
      <c r="I55" s="53"/>
      <c r="J55" s="54"/>
    </row>
    <row r="56" ht="22.35" customHeight="1">
      <c r="A56" s="44"/>
      <c r="B56" t="s" s="45">
        <v>118</v>
      </c>
      <c r="C56" s="18">
        <f>AVERAGE(C5,C19,C31,C38)</f>
        <v>39914.75</v>
      </c>
      <c r="D56" s="19">
        <f>AVERAGE(D5,D19,D31,D38)</f>
        <v>26.955</v>
      </c>
      <c r="E56" s="19">
        <f>AVERAGE(E5,E19,E31,E38)</f>
        <v>27.9475</v>
      </c>
      <c r="F56" s="19">
        <f>AVERAGE(F5,F19,F31,F38)</f>
        <v>171</v>
      </c>
      <c r="G56" s="22">
        <f>AVERAGE(G5,G19,G31,G38)</f>
        <v>152</v>
      </c>
      <c r="H56" t="s" s="55">
        <v>119</v>
      </c>
      <c r="I56" s="21"/>
      <c r="J56" s="48"/>
    </row>
    <row r="57" ht="22.35" customHeight="1">
      <c r="A57" s="56"/>
      <c r="B57" t="s" s="45">
        <v>120</v>
      </c>
      <c r="C57" s="18">
        <f>AVERAGE(C10)</f>
        <v>34678</v>
      </c>
      <c r="D57" s="19">
        <f>AVERAGE(D10)</f>
        <v>11.86</v>
      </c>
      <c r="E57" s="19">
        <f>AVERAGE(E10)</f>
        <v>12.35</v>
      </c>
      <c r="F57" s="19">
        <f>AVERAGE(F10)</f>
        <v>262</v>
      </c>
      <c r="G57" s="22">
        <f>AVERAGE(G10)</f>
        <v>189</v>
      </c>
      <c r="H57" t="s" s="55">
        <v>121</v>
      </c>
      <c r="I57" s="57"/>
      <c r="J57" s="58"/>
    </row>
    <row r="58" ht="22.35" customHeight="1">
      <c r="A58" s="56"/>
      <c r="B58" t="s" s="45">
        <v>122</v>
      </c>
      <c r="C58" s="18">
        <f>AVERAGE(C2,C9,C11,C12,C13,C14,C18,C20,C23,C24,C25,C26,C27,C29,C32,C33,C34,C36,C40,C41,C46,C47,C48)</f>
        <v>37057.217391304344</v>
      </c>
      <c r="D58" s="19">
        <f>AVERAGE(D2,D9,D11,D12,D13,D14,D18,D20,D23,D24,D25,D26,D27,D29,D32,D33,D34,D36,D40,D41,D46,D47,D48)</f>
        <v>26.89869565217392</v>
      </c>
      <c r="E58" s="19">
        <f>AVERAGE(E2,E9,E11,E12,E13,E14,E18,E20,E23,E24,E25,E26,E27,E29,E32,E33,E34,E36,E40,E41,E46,E47,E48)</f>
        <v>27.01434782608696</v>
      </c>
      <c r="F58" s="19">
        <f>AVERAGE(F2,F9,F11,F12,F13,F14,F18,F20,F23,F24,F25,F26,F27,F29,F32,F33,F34,F36,F40,F41,F46,F47,F48)</f>
        <v>196.4782608695652</v>
      </c>
      <c r="G58" s="22">
        <f>AVERAGE(G2,G9,G11,G12,G13,G14,G18,G20,G23,G24,G25,G26,G27,G29,G32,G33,G34,G36,G40,G41,G46,G47,G48)</f>
        <v>207.1304347826087</v>
      </c>
      <c r="H58" t="s" s="55">
        <v>123</v>
      </c>
      <c r="I58" s="57"/>
      <c r="J58" s="58"/>
    </row>
    <row r="59" ht="22.35" customHeight="1">
      <c r="A59" s="56"/>
      <c r="B59" t="s" s="45">
        <v>124</v>
      </c>
      <c r="C59" s="18">
        <f>AVERAGE(C3,C4,C5,C6,C7,C8,C15,C16,C17,C19,C21,C22,C28,C30,C31,C35,C37,C38,C39,C42,C43,C44,C45,C49,C50)</f>
        <v>39704.48</v>
      </c>
      <c r="D59" s="19">
        <f>AVERAGE(D3,D4,D5,D6,D7,D8,D15,D16,D17,D19,D21,D22,D28,D30,D31,D35,D37,D38,D39,D42,D43,D44,D45,D49,D50)</f>
        <v>24.5492</v>
      </c>
      <c r="E59" s="19">
        <f>AVERAGE(E3,E4,E5,E6,E7,E8,E15,E16,E17,E19,E21,E22,E28,E30,E31,E35,E37,E38,E39,E42,E43,E44,E45,E49,E50)</f>
        <v>25.22240000000001</v>
      </c>
      <c r="F59" s="19">
        <f>AVERAGE(F3,F4,F5,F6,F7,F8,F15,F16,F17,F19,F21,F22,F28,F30,F31,F35,F37,F38,F39,F42,F43,F44,F45,F49,F50)</f>
        <v>199</v>
      </c>
      <c r="G59" s="22">
        <f>AVERAGE(G3,G4,G5,G6,G7,G8,G15,G16,G17,G19,G21,G22,G28,G30,G31,G35,G37,G38,G39,G42,G43,G44,G45,G49,G50)</f>
        <v>190</v>
      </c>
      <c r="H59" t="s" s="55">
        <v>125</v>
      </c>
      <c r="I59" s="57"/>
      <c r="J59" s="58"/>
    </row>
    <row r="60" ht="22.35" customHeight="1">
      <c r="A60" s="56"/>
      <c r="B60" t="s" s="45">
        <v>126</v>
      </c>
      <c r="C60" s="18">
        <f>AVERAGE(C4,C10,C13,C14,C15,C20,C23,C25,C30,C36)</f>
        <v>37928.2</v>
      </c>
      <c r="D60" s="19">
        <f>AVERAGE(D4,D10,D13,D14,D15,D20,D23,D25,D30,D36)</f>
        <v>17.512</v>
      </c>
      <c r="E60" s="19">
        <f>AVERAGE(E4,E10,E13,E14,E15,E20,E23,E25,E30,E36)</f>
        <v>17.799</v>
      </c>
      <c r="F60" s="19">
        <f>AVERAGE(F4,F10,F13,F14,F15,F20,F23,F25,F30,F36)</f>
        <v>310.3</v>
      </c>
      <c r="G60" s="22">
        <f>AVERAGE(G4,G10,G13,G14,G15,G20,G23,G25,G30,G36)</f>
        <v>310.3</v>
      </c>
      <c r="H60" t="s" s="55">
        <v>127</v>
      </c>
      <c r="I60" s="57"/>
      <c r="J60" s="58"/>
    </row>
    <row r="61" ht="22.35" customHeight="1">
      <c r="A61" s="56"/>
      <c r="B61" t="s" s="45">
        <v>128</v>
      </c>
      <c r="C61" s="18">
        <f>AVERAGE(C2,C3,C5,C6,C8,C11,C16,C17,C18,C19,C21,C22,C24,C27,C28,C31,C33,C34,C35,C37,C38,C39,C41,C42,C43,C44,C45,C47,C49,C50)</f>
        <v>38840.1</v>
      </c>
      <c r="D61" s="19">
        <f>AVERAGE(D2,D3,D5,D6,D8,D11,D16,D17,D18,D19,D21,D22,D24,D27,D28,D31,D33,D34,D35,D37,D38,D39,D41,D42,D43,D44,D45,D47,D49,D50)</f>
        <v>25.693</v>
      </c>
      <c r="E61" s="19">
        <f>AVERAGE(E2,E3,E5,E6,E8,E11,E16,E17,E18,E19,E21,E22,E24,E27,E28,E31,E33,E34,E35,E37,E38,E39,E41,E42,E43,E44,E45,E47,E49,E50)</f>
        <v>26.17933333333334</v>
      </c>
      <c r="F61" s="19">
        <f>AVERAGE(F2,F3,F5,F6,F8,F11,F16,F17,F18,F19,F21,F22,F24,F27,F28,F31,F33,F34,F35,F37,F38,F39,F41,F42,F43,F44,F45,F47,F49,F50)</f>
        <v>182.6666666666667</v>
      </c>
      <c r="G61" s="22">
        <f>AVERAGE(G2,G3,G5,G6,G8,G11,G16,G17,G18,G19,G21,G22,G24,G27,G28,G31,G33,G34,G35,G37,G38,G39,G41,G42,G43,G44,G45,G47,G49,G50)</f>
        <v>180.4</v>
      </c>
      <c r="H61" t="s" s="55">
        <v>129</v>
      </c>
      <c r="I61" s="57"/>
      <c r="J61" s="58"/>
    </row>
    <row r="62" ht="23.15" customHeight="1">
      <c r="A62" s="59"/>
      <c r="B62" t="s" s="60">
        <v>130</v>
      </c>
      <c r="C62" s="61">
        <f>AVERAGE(C7,C9,C12,C26,C29,C32,C40,C46,C48)</f>
        <v>37235.666666666664</v>
      </c>
      <c r="D62" s="62">
        <f>AVERAGE(D7,D9,D12,D26,D29,D32,D40,D46,D48)</f>
        <v>33.15</v>
      </c>
      <c r="E62" s="62">
        <f>AVERAGE(E7,E9,E12,E26,E29,E32,E40,E46,E48)</f>
        <v>33.43</v>
      </c>
      <c r="F62" s="62">
        <f>AVERAGE(F7,F9,F12,F26,F29,F32,F40,F46,F48)</f>
        <v>130.3333333333333</v>
      </c>
      <c r="G62" s="63">
        <f>AVERAGE(G7,G9,G12,G26,G29,G32,G40,G46,G48)</f>
        <v>132</v>
      </c>
      <c r="H62" t="s" s="64">
        <v>131</v>
      </c>
      <c r="I62" s="65"/>
      <c r="J62" s="66"/>
    </row>
    <row r="63" ht="47.4" customHeight="1">
      <c r="A63" t="s" s="67">
        <v>0</v>
      </c>
      <c r="B63" t="s" s="68">
        <v>1</v>
      </c>
      <c r="C63" t="s" s="69">
        <v>2</v>
      </c>
      <c r="D63" t="s" s="70">
        <v>3</v>
      </c>
      <c r="E63" t="s" s="70">
        <v>4</v>
      </c>
      <c r="F63" t="s" s="70">
        <v>5</v>
      </c>
      <c r="G63" t="s" s="70">
        <v>6</v>
      </c>
      <c r="H63" t="s" s="71">
        <v>7</v>
      </c>
      <c r="I63" t="s" s="72">
        <v>8</v>
      </c>
      <c r="J63" t="s" s="73">
        <v>9</v>
      </c>
    </row>
    <row r="64" ht="8" customHeight="1">
      <c r="A64" s="74"/>
      <c r="B64" s="32"/>
      <c r="C64" s="34"/>
      <c r="D64" s="34"/>
      <c r="E64" s="34"/>
      <c r="F64" s="34"/>
      <c r="G64" s="34"/>
      <c r="H64" s="35"/>
      <c r="I64" s="75"/>
      <c r="J64" s="75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76" customWidth="1"/>
    <col min="2" max="2" width="44.5" style="76" customWidth="1"/>
    <col min="3" max="3" width="8.67188" style="76" customWidth="1"/>
    <col min="4" max="4" width="7.85156" style="76" customWidth="1"/>
    <col min="5" max="5" width="7.85156" style="76" customWidth="1"/>
    <col min="6" max="6" width="11.3516" style="76" customWidth="1"/>
    <col min="7" max="7" width="11.3516" style="76" customWidth="1"/>
    <col min="8" max="8" width="15.1719" style="76" customWidth="1"/>
    <col min="9" max="9" width="7.67188" style="76" customWidth="1"/>
    <col min="10" max="10" width="7.67188" style="76" customWidth="1"/>
    <col min="11" max="256" width="16.3516" style="76" customWidth="1"/>
  </cols>
  <sheetData>
    <row r="1" ht="49.55" customHeight="1">
      <c r="A1" t="s" s="77">
        <v>132</v>
      </c>
      <c r="B1" t="s" s="3">
        <v>1</v>
      </c>
      <c r="C1" t="s" s="4">
        <v>2</v>
      </c>
      <c r="D1" t="s" s="5">
        <v>133</v>
      </c>
      <c r="E1" t="s" s="5">
        <v>134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135</v>
      </c>
    </row>
    <row r="2" ht="32.55" customHeight="1">
      <c r="A2" t="s" s="9">
        <v>10</v>
      </c>
      <c r="B2" t="s" s="10">
        <v>11</v>
      </c>
      <c r="C2" s="11">
        <v>36447</v>
      </c>
      <c r="D2" s="12">
        <v>12.13</v>
      </c>
      <c r="E2" s="12">
        <v>12.25</v>
      </c>
      <c r="F2" s="12">
        <v>238</v>
      </c>
      <c r="G2" s="12">
        <v>255</v>
      </c>
      <c r="H2" s="13"/>
      <c r="I2" s="14">
        <f>G2-F2</f>
        <v>17</v>
      </c>
      <c r="J2" s="15">
        <f>E2-D2</f>
        <v>0.1199999999999992</v>
      </c>
    </row>
    <row r="3" ht="32.35" customHeight="1">
      <c r="A3" t="s" s="16">
        <v>12</v>
      </c>
      <c r="B3" t="s" s="17">
        <v>13</v>
      </c>
      <c r="C3" s="18">
        <v>39396</v>
      </c>
      <c r="D3" s="19">
        <v>13.56</v>
      </c>
      <c r="E3" s="19">
        <v>12.95</v>
      </c>
      <c r="F3" s="19">
        <v>99</v>
      </c>
      <c r="G3" s="19">
        <v>72</v>
      </c>
      <c r="H3" s="20"/>
      <c r="I3" s="21">
        <f>G3-F3</f>
        <v>-27</v>
      </c>
      <c r="J3" s="22">
        <f>E3-D3</f>
        <v>-0.6100000000000012</v>
      </c>
    </row>
    <row r="4" ht="32.35" customHeight="1">
      <c r="A4" t="s" s="16">
        <v>14</v>
      </c>
      <c r="B4" t="s" s="17">
        <v>15</v>
      </c>
      <c r="C4" s="18">
        <v>39466</v>
      </c>
      <c r="D4" s="19">
        <v>6.89</v>
      </c>
      <c r="E4" s="19">
        <v>6.63</v>
      </c>
      <c r="F4" s="19">
        <v>259</v>
      </c>
      <c r="G4" s="19">
        <v>209</v>
      </c>
      <c r="H4" s="20"/>
      <c r="I4" s="21">
        <f>G4-F4</f>
        <v>-50</v>
      </c>
      <c r="J4" s="22">
        <f>E4-D4</f>
        <v>-0.2599999999999998</v>
      </c>
    </row>
    <row r="5" ht="32.35" customHeight="1">
      <c r="A5" t="s" s="16">
        <v>16</v>
      </c>
      <c r="B5" t="s" s="17">
        <v>17</v>
      </c>
      <c r="C5" s="18">
        <v>40828</v>
      </c>
      <c r="D5" s="19">
        <v>13.25</v>
      </c>
      <c r="E5" s="19">
        <v>14.04</v>
      </c>
      <c r="F5" s="19">
        <v>96</v>
      </c>
      <c r="G5" s="19">
        <v>129</v>
      </c>
      <c r="H5" s="20"/>
      <c r="I5" s="21">
        <f>G5-F5</f>
        <v>33</v>
      </c>
      <c r="J5" s="22">
        <f>E5-D5</f>
        <v>0.7899999999999991</v>
      </c>
    </row>
    <row r="6" ht="32.35" customHeight="1">
      <c r="A6" t="s" s="16">
        <v>18</v>
      </c>
      <c r="B6" t="s" s="17">
        <v>19</v>
      </c>
      <c r="C6" s="18">
        <v>39840</v>
      </c>
      <c r="D6" s="19">
        <v>15.39</v>
      </c>
      <c r="E6" s="19">
        <v>16.12</v>
      </c>
      <c r="F6" s="19">
        <v>247</v>
      </c>
      <c r="G6" s="19">
        <v>233</v>
      </c>
      <c r="H6" s="20"/>
      <c r="I6" s="21">
        <f>G6-F6</f>
        <v>-14</v>
      </c>
      <c r="J6" s="22">
        <f>E6-D6</f>
        <v>0.7300000000000004</v>
      </c>
    </row>
    <row r="7" ht="32.35" customHeight="1">
      <c r="A7" t="s" s="16">
        <v>20</v>
      </c>
      <c r="B7" t="s" s="17">
        <v>21</v>
      </c>
      <c r="C7" s="18">
        <v>40786</v>
      </c>
      <c r="D7" s="19">
        <v>21.87</v>
      </c>
      <c r="E7" s="19">
        <v>22.56</v>
      </c>
      <c r="F7" s="19">
        <v>125</v>
      </c>
      <c r="G7" s="19">
        <v>104</v>
      </c>
      <c r="H7" s="20"/>
      <c r="I7" s="21">
        <f>G7-F7</f>
        <v>-21</v>
      </c>
      <c r="J7" s="22">
        <f>E7-D7</f>
        <v>0.6899999999999977</v>
      </c>
    </row>
    <row r="8" ht="32.35" customHeight="1">
      <c r="A8" t="s" s="16">
        <v>22</v>
      </c>
      <c r="B8" t="s" s="17">
        <v>23</v>
      </c>
      <c r="C8" s="18">
        <v>38898</v>
      </c>
      <c r="D8" s="19">
        <v>16.91</v>
      </c>
      <c r="E8" s="19">
        <v>15.83</v>
      </c>
      <c r="F8" s="19">
        <v>207</v>
      </c>
      <c r="G8" s="19">
        <v>249</v>
      </c>
      <c r="H8" s="20"/>
      <c r="I8" s="21">
        <f>G8-F8</f>
        <v>42</v>
      </c>
      <c r="J8" s="22">
        <f>E8-D8</f>
        <v>-1.08</v>
      </c>
    </row>
    <row r="9" ht="32.35" customHeight="1">
      <c r="A9" t="s" s="16">
        <v>24</v>
      </c>
      <c r="B9" t="s" s="17">
        <v>25</v>
      </c>
      <c r="C9" s="18">
        <v>37756</v>
      </c>
      <c r="D9" s="19">
        <v>20.98</v>
      </c>
      <c r="E9" s="19">
        <v>20.59</v>
      </c>
      <c r="F9" s="19">
        <v>110</v>
      </c>
      <c r="G9" s="19">
        <v>124</v>
      </c>
      <c r="H9" s="20"/>
      <c r="I9" s="21">
        <f>G9-F9</f>
        <v>14</v>
      </c>
      <c r="J9" s="22">
        <f>E9-D9</f>
        <v>-0.3900000000000006</v>
      </c>
    </row>
    <row r="10" ht="32.35" customHeight="1">
      <c r="A10" t="s" s="16">
        <v>26</v>
      </c>
      <c r="B10" t="s" s="17">
        <v>27</v>
      </c>
      <c r="C10" s="18">
        <v>34678</v>
      </c>
      <c r="D10" s="19">
        <v>3.93</v>
      </c>
      <c r="E10" s="19">
        <v>5.2</v>
      </c>
      <c r="F10" s="19">
        <v>262</v>
      </c>
      <c r="G10" s="19">
        <v>189</v>
      </c>
      <c r="H10" t="s" s="23">
        <v>28</v>
      </c>
      <c r="I10" s="21">
        <f>G10-F10</f>
        <v>-73</v>
      </c>
      <c r="J10" s="22">
        <f>E10-D10</f>
        <v>1.27</v>
      </c>
    </row>
    <row r="11" ht="32.35" customHeight="1">
      <c r="A11" t="s" s="16">
        <v>29</v>
      </c>
      <c r="B11" t="s" s="17">
        <v>30</v>
      </c>
      <c r="C11" s="18">
        <v>36599</v>
      </c>
      <c r="D11" s="19">
        <v>20.89</v>
      </c>
      <c r="E11" s="19">
        <v>21.25</v>
      </c>
      <c r="F11" s="19">
        <v>292</v>
      </c>
      <c r="G11" s="19">
        <v>348</v>
      </c>
      <c r="H11" s="20"/>
      <c r="I11" s="21">
        <f>G11-F11</f>
        <v>56</v>
      </c>
      <c r="J11" s="22">
        <f>E11-D11</f>
        <v>0.3599999999999994</v>
      </c>
    </row>
    <row r="12" ht="32.35" customHeight="1">
      <c r="A12" t="s" s="16">
        <v>31</v>
      </c>
      <c r="B12" t="s" s="17">
        <v>32</v>
      </c>
      <c r="C12" s="18">
        <v>36236</v>
      </c>
      <c r="D12" s="19">
        <v>16.9</v>
      </c>
      <c r="E12" s="19">
        <v>18.45</v>
      </c>
      <c r="F12" s="19">
        <v>58</v>
      </c>
      <c r="G12" s="19">
        <v>112</v>
      </c>
      <c r="H12" s="20"/>
      <c r="I12" s="21">
        <f>G12-F12</f>
        <v>54</v>
      </c>
      <c r="J12" s="22">
        <f>E12-D12</f>
        <v>1.550000000000001</v>
      </c>
    </row>
    <row r="13" ht="32.35" customHeight="1">
      <c r="A13" t="s" s="16">
        <v>33</v>
      </c>
      <c r="B13" t="s" s="17">
        <v>34</v>
      </c>
      <c r="C13" s="18">
        <v>37497</v>
      </c>
      <c r="D13" s="19">
        <v>9.15</v>
      </c>
      <c r="E13" s="19">
        <v>9.25</v>
      </c>
      <c r="F13" s="19">
        <v>346</v>
      </c>
      <c r="G13" s="19">
        <v>414</v>
      </c>
      <c r="H13" s="20"/>
      <c r="I13" s="21">
        <f>G13-F13</f>
        <v>68</v>
      </c>
      <c r="J13" s="22">
        <f>E13-D13</f>
        <v>0.09999999999999964</v>
      </c>
    </row>
    <row r="14" ht="32.35" customHeight="1">
      <c r="A14" t="s" s="16">
        <v>35</v>
      </c>
      <c r="B14" t="s" s="17">
        <v>36</v>
      </c>
      <c r="C14" s="18">
        <v>36769</v>
      </c>
      <c r="D14" s="19">
        <v>14.53</v>
      </c>
      <c r="E14" s="19">
        <v>14.37</v>
      </c>
      <c r="F14" s="19">
        <v>344</v>
      </c>
      <c r="G14" s="19">
        <v>341</v>
      </c>
      <c r="H14" s="20"/>
      <c r="I14" s="21">
        <f>G14-F14</f>
        <v>-3</v>
      </c>
      <c r="J14" s="22">
        <f>E14-D14</f>
        <v>-0.1600000000000001</v>
      </c>
    </row>
    <row r="15" ht="32.35" customHeight="1">
      <c r="A15" t="s" s="16">
        <v>37</v>
      </c>
      <c r="B15" t="s" s="17">
        <v>38</v>
      </c>
      <c r="C15" s="18">
        <v>39031</v>
      </c>
      <c r="D15" s="19">
        <v>11.05</v>
      </c>
      <c r="E15" s="19">
        <v>11.61</v>
      </c>
      <c r="F15" s="19">
        <v>384</v>
      </c>
      <c r="G15" s="19">
        <v>385</v>
      </c>
      <c r="H15" s="20"/>
      <c r="I15" s="21">
        <f>G15-F15</f>
        <v>1</v>
      </c>
      <c r="J15" s="22">
        <f>E15-D15</f>
        <v>0.5599999999999987</v>
      </c>
    </row>
    <row r="16" ht="32.35" customHeight="1">
      <c r="A16" t="s" s="16">
        <v>39</v>
      </c>
      <c r="B16" t="s" s="17">
        <v>40</v>
      </c>
      <c r="C16" s="18">
        <v>39169</v>
      </c>
      <c r="D16" s="19">
        <v>17.1</v>
      </c>
      <c r="E16" s="19">
        <v>17.59</v>
      </c>
      <c r="F16" s="19">
        <v>73</v>
      </c>
      <c r="G16" s="19">
        <v>65</v>
      </c>
      <c r="H16" s="20"/>
      <c r="I16" s="21">
        <f>G16-F16</f>
        <v>-8</v>
      </c>
      <c r="J16" s="22">
        <f>E16-D16</f>
        <v>0.4899999999999984</v>
      </c>
    </row>
    <row r="17" ht="32.35" customHeight="1">
      <c r="A17" t="s" s="16">
        <v>41</v>
      </c>
      <c r="B17" t="s" s="17">
        <v>42</v>
      </c>
      <c r="C17" s="18">
        <v>40667</v>
      </c>
      <c r="D17" s="19">
        <v>11.5</v>
      </c>
      <c r="E17" s="19">
        <v>10.92</v>
      </c>
      <c r="F17" s="19">
        <v>165</v>
      </c>
      <c r="G17" s="19">
        <v>203</v>
      </c>
      <c r="H17" s="20"/>
      <c r="I17" s="21">
        <f>G17-F17</f>
        <v>38</v>
      </c>
      <c r="J17" s="22">
        <f>E17-D17</f>
        <v>-0.5800000000000001</v>
      </c>
    </row>
    <row r="18" ht="32.35" customHeight="1">
      <c r="A18" t="s" s="16">
        <v>43</v>
      </c>
      <c r="B18" t="s" s="17">
        <v>44</v>
      </c>
      <c r="C18" s="18">
        <v>36621</v>
      </c>
      <c r="D18" s="19">
        <v>13.9</v>
      </c>
      <c r="E18" s="19">
        <v>14.8</v>
      </c>
      <c r="F18" s="19">
        <v>82</v>
      </c>
      <c r="G18" s="19">
        <v>109</v>
      </c>
      <c r="H18" s="20"/>
      <c r="I18" s="21">
        <f>G18-F18</f>
        <v>27</v>
      </c>
      <c r="J18" s="22">
        <f>E18-D18</f>
        <v>0.9000000000000004</v>
      </c>
    </row>
    <row r="19" ht="32.35" customHeight="1">
      <c r="A19" t="s" s="16">
        <v>45</v>
      </c>
      <c r="B19" t="s" s="17">
        <v>46</v>
      </c>
      <c r="C19" s="18">
        <v>39400</v>
      </c>
      <c r="D19" s="19">
        <v>10.85</v>
      </c>
      <c r="E19" s="19">
        <v>9.77</v>
      </c>
      <c r="F19" s="19">
        <v>202</v>
      </c>
      <c r="G19" s="19">
        <v>159</v>
      </c>
      <c r="H19" s="20"/>
      <c r="I19" s="21">
        <f>G19-F19</f>
        <v>-43</v>
      </c>
      <c r="J19" s="22">
        <f>E19-D19</f>
        <v>-1.08</v>
      </c>
    </row>
    <row r="20" ht="32.35" customHeight="1">
      <c r="A20" t="s" s="16">
        <v>47</v>
      </c>
      <c r="B20" t="s" s="17">
        <v>48</v>
      </c>
      <c r="C20" s="18">
        <v>36811</v>
      </c>
      <c r="D20" s="19">
        <v>10.69</v>
      </c>
      <c r="E20" s="19">
        <v>10.33</v>
      </c>
      <c r="F20" s="19">
        <v>317</v>
      </c>
      <c r="G20" s="19">
        <v>299</v>
      </c>
      <c r="H20" s="20"/>
      <c r="I20" s="21">
        <f>G20-F20</f>
        <v>-18</v>
      </c>
      <c r="J20" s="22">
        <f>E20-D20</f>
        <v>-0.3599999999999994</v>
      </c>
    </row>
    <row r="21" ht="32.35" customHeight="1">
      <c r="A21" t="s" s="16">
        <v>49</v>
      </c>
      <c r="B21" t="s" s="17">
        <v>50</v>
      </c>
      <c r="C21" s="18">
        <v>38778</v>
      </c>
      <c r="D21" s="19">
        <v>12.18</v>
      </c>
      <c r="E21" s="19">
        <v>12.65</v>
      </c>
      <c r="F21" s="19">
        <v>277</v>
      </c>
      <c r="G21" s="19">
        <v>277</v>
      </c>
      <c r="H21" s="20"/>
      <c r="I21" s="21">
        <f>G21-F21</f>
        <v>0</v>
      </c>
      <c r="J21" s="22">
        <f>E21-D21</f>
        <v>0.4700000000000006</v>
      </c>
    </row>
    <row r="22" ht="32.35" customHeight="1">
      <c r="A22" t="s" s="16">
        <v>51</v>
      </c>
      <c r="B22" t="s" s="17">
        <v>52</v>
      </c>
      <c r="C22" s="18">
        <v>39428</v>
      </c>
      <c r="D22" s="19">
        <v>11.18</v>
      </c>
      <c r="E22" s="19">
        <v>11.08</v>
      </c>
      <c r="F22" s="19">
        <v>129</v>
      </c>
      <c r="G22" s="19">
        <v>100</v>
      </c>
      <c r="H22" s="20"/>
      <c r="I22" s="21">
        <f>G22-F22</f>
        <v>-29</v>
      </c>
      <c r="J22" s="22">
        <f>E22-D22</f>
        <v>-0.09999999999999964</v>
      </c>
    </row>
    <row r="23" ht="32.35" customHeight="1">
      <c r="A23" t="s" s="16">
        <v>53</v>
      </c>
      <c r="B23" t="s" s="17">
        <v>54</v>
      </c>
      <c r="C23" s="18">
        <v>37953</v>
      </c>
      <c r="D23" s="19">
        <v>12.52</v>
      </c>
      <c r="E23" s="19">
        <v>12.54</v>
      </c>
      <c r="F23" s="19">
        <v>253</v>
      </c>
      <c r="G23" s="19">
        <v>295</v>
      </c>
      <c r="H23" s="20"/>
      <c r="I23" s="21">
        <f>G23-F23</f>
        <v>42</v>
      </c>
      <c r="J23" s="22">
        <f>E23-D23</f>
        <v>0.01999999999999957</v>
      </c>
    </row>
    <row r="24" ht="32.35" customHeight="1">
      <c r="A24" t="s" s="16">
        <v>55</v>
      </c>
      <c r="B24" t="s" s="17">
        <v>56</v>
      </c>
      <c r="C24" s="18">
        <v>38589</v>
      </c>
      <c r="D24" s="19">
        <v>16.15</v>
      </c>
      <c r="E24" s="19">
        <v>15.72</v>
      </c>
      <c r="F24" s="19">
        <v>85</v>
      </c>
      <c r="G24" s="19">
        <v>131</v>
      </c>
      <c r="H24" s="20"/>
      <c r="I24" s="21">
        <f>G24-F24</f>
        <v>46</v>
      </c>
      <c r="J24" s="22">
        <f>E24-D24</f>
        <v>-0.4299999999999979</v>
      </c>
    </row>
    <row r="25" ht="32.35" customHeight="1">
      <c r="A25" t="s" s="16">
        <v>57</v>
      </c>
      <c r="B25" t="s" s="17">
        <v>58</v>
      </c>
      <c r="C25" s="18">
        <v>37932</v>
      </c>
      <c r="D25" s="19">
        <v>8.699999999999999</v>
      </c>
      <c r="E25" s="19">
        <v>8.83</v>
      </c>
      <c r="F25" s="19">
        <v>296</v>
      </c>
      <c r="G25" s="19">
        <v>320</v>
      </c>
      <c r="H25" s="20"/>
      <c r="I25" s="21">
        <f>G25-F25</f>
        <v>24</v>
      </c>
      <c r="J25" s="22">
        <f>E25-D25</f>
        <v>0.1300000000000008</v>
      </c>
    </row>
    <row r="26" ht="32.35" customHeight="1">
      <c r="A26" t="s" s="16">
        <v>59</v>
      </c>
      <c r="B26" t="s" s="17">
        <v>60</v>
      </c>
      <c r="C26" s="18">
        <v>37477</v>
      </c>
      <c r="D26" s="19">
        <v>24.51</v>
      </c>
      <c r="E26" s="19">
        <v>24.76</v>
      </c>
      <c r="F26" s="19">
        <v>263</v>
      </c>
      <c r="G26" s="19">
        <v>283</v>
      </c>
      <c r="H26" s="20"/>
      <c r="I26" s="21">
        <f>G26-F26</f>
        <v>20</v>
      </c>
      <c r="J26" s="22">
        <f>E26-D26</f>
        <v>0.25</v>
      </c>
    </row>
    <row r="27" ht="32.35" customHeight="1">
      <c r="A27" t="s" s="16">
        <v>61</v>
      </c>
      <c r="B27" t="s" s="17">
        <v>62</v>
      </c>
      <c r="C27" s="18">
        <v>38632</v>
      </c>
      <c r="D27" s="19">
        <v>10.2</v>
      </c>
      <c r="E27" s="19">
        <v>10.55</v>
      </c>
      <c r="F27" s="19">
        <v>222</v>
      </c>
      <c r="G27" s="19">
        <v>233</v>
      </c>
      <c r="H27" t="s" s="23">
        <v>63</v>
      </c>
      <c r="I27" s="21">
        <f>G27-F27</f>
        <v>11</v>
      </c>
      <c r="J27" s="22">
        <f>E27-D27</f>
        <v>0.3500000000000014</v>
      </c>
    </row>
    <row r="28" ht="32.35" customHeight="1">
      <c r="A28" t="s" s="16">
        <v>64</v>
      </c>
      <c r="B28" t="s" s="17">
        <v>65</v>
      </c>
      <c r="C28" s="18">
        <v>39392</v>
      </c>
      <c r="D28" s="19">
        <v>12.43</v>
      </c>
      <c r="E28" s="19">
        <v>12.51</v>
      </c>
      <c r="F28" s="19">
        <v>107</v>
      </c>
      <c r="G28" s="19">
        <v>107</v>
      </c>
      <c r="H28" s="20"/>
      <c r="I28" s="21">
        <f>G28-F28</f>
        <v>0</v>
      </c>
      <c r="J28" s="22">
        <f>E28-D28</f>
        <v>0.08000000000000007</v>
      </c>
    </row>
    <row r="29" ht="32.35" customHeight="1">
      <c r="A29" t="s" s="16">
        <v>66</v>
      </c>
      <c r="B29" t="s" s="17">
        <v>67</v>
      </c>
      <c r="C29" s="18">
        <v>35651</v>
      </c>
      <c r="D29" s="19">
        <v>20.09</v>
      </c>
      <c r="E29" s="19">
        <v>20.33</v>
      </c>
      <c r="F29" s="19">
        <v>199</v>
      </c>
      <c r="G29" s="19">
        <v>174</v>
      </c>
      <c r="H29" s="20"/>
      <c r="I29" s="21">
        <f>G29-F29</f>
        <v>-25</v>
      </c>
      <c r="J29" s="22">
        <f>E29-D29</f>
        <v>0.2399999999999984</v>
      </c>
    </row>
    <row r="30" ht="32.35" customHeight="1">
      <c r="A30" t="s" s="16">
        <v>68</v>
      </c>
      <c r="B30" t="s" s="17">
        <v>69</v>
      </c>
      <c r="C30" s="18">
        <v>40555</v>
      </c>
      <c r="D30" s="19">
        <v>10.81</v>
      </c>
      <c r="E30" s="19">
        <v>10.95</v>
      </c>
      <c r="F30" s="19">
        <v>279</v>
      </c>
      <c r="G30" s="19">
        <v>255</v>
      </c>
      <c r="H30" s="20"/>
      <c r="I30" s="21">
        <f>G30-F30</f>
        <v>-24</v>
      </c>
      <c r="J30" s="22">
        <f>E30-D30</f>
        <v>0.1399999999999988</v>
      </c>
    </row>
    <row r="31" ht="32.35" customHeight="1">
      <c r="A31" t="s" s="16">
        <v>70</v>
      </c>
      <c r="B31" t="s" s="17">
        <v>71</v>
      </c>
      <c r="C31" s="18">
        <v>39877</v>
      </c>
      <c r="D31" s="19">
        <v>19</v>
      </c>
      <c r="E31" s="19">
        <v>19.53</v>
      </c>
      <c r="F31" s="19">
        <v>277</v>
      </c>
      <c r="G31" s="19">
        <v>259</v>
      </c>
      <c r="H31" s="20"/>
      <c r="I31" s="21">
        <f>G31-F31</f>
        <v>-18</v>
      </c>
      <c r="J31" s="22">
        <f>E31-D31</f>
        <v>0.5300000000000011</v>
      </c>
    </row>
    <row r="32" ht="32.35" customHeight="1">
      <c r="A32" t="s" s="16">
        <v>72</v>
      </c>
      <c r="B32" t="s" s="17">
        <v>73</v>
      </c>
      <c r="C32" s="18">
        <v>36056</v>
      </c>
      <c r="D32" s="19">
        <v>20.87</v>
      </c>
      <c r="E32" s="19">
        <v>20.41</v>
      </c>
      <c r="F32" s="19">
        <v>115</v>
      </c>
      <c r="G32" s="19">
        <v>70</v>
      </c>
      <c r="H32" s="20"/>
      <c r="I32" s="21">
        <f>G32-F32</f>
        <v>-45</v>
      </c>
      <c r="J32" s="22">
        <f>E32-D32</f>
        <v>-0.4600000000000009</v>
      </c>
    </row>
    <row r="33" ht="32.35" customHeight="1">
      <c r="A33" t="s" s="16">
        <v>74</v>
      </c>
      <c r="B33" t="s" s="17">
        <v>75</v>
      </c>
      <c r="C33" s="18">
        <v>35607</v>
      </c>
      <c r="D33" s="19">
        <v>14.34</v>
      </c>
      <c r="E33" s="19">
        <v>13.78</v>
      </c>
      <c r="F33" s="19">
        <v>79</v>
      </c>
      <c r="G33" s="19">
        <v>50</v>
      </c>
      <c r="H33" s="20"/>
      <c r="I33" s="21">
        <f>G33-F33</f>
        <v>-29</v>
      </c>
      <c r="J33" s="22">
        <f>E33-D33</f>
        <v>-0.5600000000000005</v>
      </c>
    </row>
    <row r="34" ht="32.35" customHeight="1">
      <c r="A34" t="s" s="16">
        <v>76</v>
      </c>
      <c r="B34" t="s" s="17">
        <v>77</v>
      </c>
      <c r="C34" s="18">
        <v>38007</v>
      </c>
      <c r="D34" s="19">
        <v>16.12</v>
      </c>
      <c r="E34" s="19">
        <v>16.46</v>
      </c>
      <c r="F34" s="19">
        <v>90</v>
      </c>
      <c r="G34" s="19">
        <v>73</v>
      </c>
      <c r="H34" s="20"/>
      <c r="I34" s="21">
        <f>G34-F34</f>
        <v>-17</v>
      </c>
      <c r="J34" s="22">
        <f>E34-D34</f>
        <v>0.3399999999999999</v>
      </c>
    </row>
    <row r="35" ht="32.35" customHeight="1">
      <c r="A35" t="s" s="16">
        <v>78</v>
      </c>
      <c r="B35" t="s" s="17">
        <v>79</v>
      </c>
      <c r="C35" s="18">
        <v>39625</v>
      </c>
      <c r="D35" s="19">
        <v>10.7</v>
      </c>
      <c r="E35" s="19">
        <v>10.91</v>
      </c>
      <c r="F35" s="19">
        <v>172</v>
      </c>
      <c r="G35" s="19">
        <v>124</v>
      </c>
      <c r="H35" s="20"/>
      <c r="I35" s="21">
        <f>G35-F35</f>
        <v>-48</v>
      </c>
      <c r="J35" s="22">
        <f>E35-D35</f>
        <v>0.2100000000000009</v>
      </c>
    </row>
    <row r="36" ht="32.35" customHeight="1">
      <c r="A36" t="s" s="16">
        <v>80</v>
      </c>
      <c r="B36" t="s" s="17">
        <v>81</v>
      </c>
      <c r="C36" s="18">
        <v>38590</v>
      </c>
      <c r="D36" s="19">
        <v>8.960000000000001</v>
      </c>
      <c r="E36" s="19">
        <v>8.75</v>
      </c>
      <c r="F36" s="19">
        <v>363</v>
      </c>
      <c r="G36" s="19">
        <v>396</v>
      </c>
      <c r="H36" s="20"/>
      <c r="I36" s="21">
        <f>G36-F36</f>
        <v>33</v>
      </c>
      <c r="J36" s="22">
        <f>E36-D36</f>
        <v>-0.2100000000000009</v>
      </c>
    </row>
    <row r="37" ht="32.35" customHeight="1">
      <c r="A37" t="s" s="16">
        <v>82</v>
      </c>
      <c r="B37" t="s" s="17">
        <v>83</v>
      </c>
      <c r="C37" s="18">
        <v>39548</v>
      </c>
      <c r="D37" s="19">
        <v>8.85</v>
      </c>
      <c r="E37" s="19">
        <v>9.130000000000001</v>
      </c>
      <c r="F37" s="19">
        <v>252</v>
      </c>
      <c r="G37" s="19">
        <v>235</v>
      </c>
      <c r="H37" s="20"/>
      <c r="I37" s="21">
        <f>G37-F37</f>
        <v>-17</v>
      </c>
      <c r="J37" s="22">
        <f>E37-D37</f>
        <v>0.2800000000000011</v>
      </c>
    </row>
    <row r="38" ht="32.35" customHeight="1">
      <c r="A38" t="s" s="16">
        <v>84</v>
      </c>
      <c r="B38" t="s" s="17">
        <v>85</v>
      </c>
      <c r="C38" s="18">
        <v>39554</v>
      </c>
      <c r="D38" s="19">
        <v>14.99</v>
      </c>
      <c r="E38" s="19">
        <v>15.75</v>
      </c>
      <c r="F38" s="19">
        <v>109</v>
      </c>
      <c r="G38" s="19">
        <v>61</v>
      </c>
      <c r="H38" s="20"/>
      <c r="I38" s="21">
        <f>G38-F38</f>
        <v>-48</v>
      </c>
      <c r="J38" s="22">
        <f>E38-D38</f>
        <v>0.7599999999999998</v>
      </c>
    </row>
    <row r="39" ht="32.35" customHeight="1">
      <c r="A39" t="s" s="16">
        <v>86</v>
      </c>
      <c r="B39" t="s" s="17">
        <v>87</v>
      </c>
      <c r="C39" s="18">
        <v>40578</v>
      </c>
      <c r="D39" s="19">
        <v>14.61</v>
      </c>
      <c r="E39" s="19">
        <v>14.68</v>
      </c>
      <c r="F39" s="19">
        <v>285</v>
      </c>
      <c r="G39" s="19">
        <v>270</v>
      </c>
      <c r="H39" s="20"/>
      <c r="I39" s="21">
        <f>G39-F39</f>
        <v>-15</v>
      </c>
      <c r="J39" s="22">
        <f>E39-D39</f>
        <v>0.07000000000000028</v>
      </c>
    </row>
    <row r="40" ht="32.35" customHeight="1">
      <c r="A40" t="s" s="16">
        <v>88</v>
      </c>
      <c r="B40" t="s" s="17">
        <v>89</v>
      </c>
      <c r="C40" s="18">
        <v>35318</v>
      </c>
      <c r="D40" s="19">
        <v>20.3</v>
      </c>
      <c r="E40" s="19">
        <v>19.44</v>
      </c>
      <c r="F40" s="19">
        <v>89</v>
      </c>
      <c r="G40" s="19">
        <v>61</v>
      </c>
      <c r="H40" s="20"/>
      <c r="I40" s="21">
        <f>G40-F40</f>
        <v>-28</v>
      </c>
      <c r="J40" s="22">
        <f>E40-D40</f>
        <v>-0.8599999999999994</v>
      </c>
    </row>
    <row r="41" ht="32.35" customHeight="1">
      <c r="A41" t="s" s="16">
        <v>90</v>
      </c>
      <c r="B41" t="s" s="17">
        <v>91</v>
      </c>
      <c r="C41" s="18">
        <v>35873</v>
      </c>
      <c r="D41" s="19">
        <v>11.54</v>
      </c>
      <c r="E41" s="19">
        <v>11.32</v>
      </c>
      <c r="F41" s="19">
        <v>289</v>
      </c>
      <c r="G41" s="19">
        <v>266</v>
      </c>
      <c r="H41" s="20"/>
      <c r="I41" s="21">
        <f>G41-F41</f>
        <v>-23</v>
      </c>
      <c r="J41" s="22">
        <f>E41-D41</f>
        <v>-0.2199999999999989</v>
      </c>
    </row>
    <row r="42" ht="32.35" customHeight="1">
      <c r="A42" t="s" s="16">
        <v>92</v>
      </c>
      <c r="B42" t="s" s="17">
        <v>93</v>
      </c>
      <c r="C42" s="18">
        <v>39407</v>
      </c>
      <c r="D42" s="19">
        <v>13.07</v>
      </c>
      <c r="E42" s="19">
        <v>12.84</v>
      </c>
      <c r="F42" s="19">
        <v>183</v>
      </c>
      <c r="G42" s="19">
        <v>273</v>
      </c>
      <c r="H42" s="20"/>
      <c r="I42" s="21">
        <f>G42-F42</f>
        <v>90</v>
      </c>
      <c r="J42" s="22">
        <f>E42-D42</f>
        <v>-0.2300000000000004</v>
      </c>
    </row>
    <row r="43" ht="32.35" customHeight="1">
      <c r="A43" t="s" s="16">
        <v>94</v>
      </c>
      <c r="B43" t="s" s="17">
        <v>95</v>
      </c>
      <c r="C43" s="18">
        <v>39358</v>
      </c>
      <c r="D43" s="19">
        <v>11.46</v>
      </c>
      <c r="E43" s="19">
        <v>10.82</v>
      </c>
      <c r="F43" s="19">
        <v>249</v>
      </c>
      <c r="G43" s="19">
        <v>221</v>
      </c>
      <c r="H43" s="20"/>
      <c r="I43" s="21">
        <f>G43-F43</f>
        <v>-28</v>
      </c>
      <c r="J43" s="22">
        <f>E43-D43</f>
        <v>-0.6400000000000006</v>
      </c>
    </row>
    <row r="44" ht="32.35" customHeight="1">
      <c r="A44" t="s" s="16">
        <v>96</v>
      </c>
      <c r="B44" t="s" s="17">
        <v>97</v>
      </c>
      <c r="C44" s="18">
        <v>39379</v>
      </c>
      <c r="D44" s="19">
        <v>10.3</v>
      </c>
      <c r="E44" s="19">
        <v>9.640000000000001</v>
      </c>
      <c r="F44" s="19">
        <v>215</v>
      </c>
      <c r="G44" s="19">
        <v>197</v>
      </c>
      <c r="H44" s="20"/>
      <c r="I44" s="21">
        <f>G44-F44</f>
        <v>-18</v>
      </c>
      <c r="J44" s="22">
        <f>E44-D44</f>
        <v>-0.6600000000000001</v>
      </c>
    </row>
    <row r="45" ht="32.35" customHeight="1">
      <c r="A45" t="s" s="16">
        <v>98</v>
      </c>
      <c r="B45" t="s" s="17">
        <v>99</v>
      </c>
      <c r="C45" s="18">
        <v>39239</v>
      </c>
      <c r="D45" s="19">
        <v>15.09</v>
      </c>
      <c r="E45" s="19">
        <v>14.72</v>
      </c>
      <c r="F45" s="19">
        <v>272</v>
      </c>
      <c r="G45" s="19">
        <v>261</v>
      </c>
      <c r="H45" s="20"/>
      <c r="I45" s="21">
        <f>G45-F45</f>
        <v>-11</v>
      </c>
      <c r="J45" s="22">
        <f>E45-D45</f>
        <v>-0.3699999999999992</v>
      </c>
    </row>
    <row r="46" ht="32.35" customHeight="1">
      <c r="A46" t="s" s="16">
        <v>100</v>
      </c>
      <c r="B46" t="s" s="17">
        <v>101</v>
      </c>
      <c r="C46" s="18">
        <v>37322</v>
      </c>
      <c r="D46" s="19">
        <v>20.55</v>
      </c>
      <c r="E46" s="19">
        <v>20.21</v>
      </c>
      <c r="F46" s="19">
        <v>84</v>
      </c>
      <c r="G46" s="19">
        <v>77</v>
      </c>
      <c r="H46" s="20"/>
      <c r="I46" s="21">
        <f>G46-F46</f>
        <v>-7</v>
      </c>
      <c r="J46" s="22">
        <f>E46-D46</f>
        <v>-0.3399999999999999</v>
      </c>
    </row>
    <row r="47" ht="32.35" customHeight="1">
      <c r="A47" t="s" s="16">
        <v>102</v>
      </c>
      <c r="B47" t="s" s="17">
        <v>103</v>
      </c>
      <c r="C47" s="18">
        <v>36054</v>
      </c>
      <c r="D47" s="19">
        <v>19.68</v>
      </c>
      <c r="E47" s="19">
        <v>20.37</v>
      </c>
      <c r="F47" s="19">
        <v>175</v>
      </c>
      <c r="G47" s="19">
        <v>150</v>
      </c>
      <c r="H47" s="20"/>
      <c r="I47" s="21">
        <f>G47-F47</f>
        <v>-25</v>
      </c>
      <c r="J47" s="22">
        <f>E47-D47</f>
        <v>0.6900000000000013</v>
      </c>
    </row>
    <row r="48" ht="34.35" customHeight="1">
      <c r="A48" t="s" s="16">
        <v>104</v>
      </c>
      <c r="B48" t="s" s="17">
        <v>105</v>
      </c>
      <c r="C48" s="18">
        <v>38519</v>
      </c>
      <c r="D48" s="19">
        <v>19.08</v>
      </c>
      <c r="E48" s="19">
        <v>19.59</v>
      </c>
      <c r="F48" s="19">
        <v>137</v>
      </c>
      <c r="G48" s="19">
        <v>166</v>
      </c>
      <c r="H48" s="20"/>
      <c r="I48" s="21">
        <f>G48-F48</f>
        <v>29</v>
      </c>
      <c r="J48" s="22">
        <f>E48-D48</f>
        <v>0.5100000000000016</v>
      </c>
    </row>
    <row r="49" ht="32.35" customHeight="1">
      <c r="A49" t="s" s="16">
        <v>106</v>
      </c>
      <c r="B49" t="s" s="17">
        <v>107</v>
      </c>
      <c r="C49" s="18">
        <v>41153</v>
      </c>
      <c r="D49" s="19">
        <v>12.86</v>
      </c>
      <c r="E49" s="19">
        <v>13.22</v>
      </c>
      <c r="F49" s="19">
        <v>205</v>
      </c>
      <c r="G49" s="19">
        <v>269</v>
      </c>
      <c r="H49" s="20"/>
      <c r="I49" s="21">
        <f>G49-F49</f>
        <v>64</v>
      </c>
      <c r="J49" s="22">
        <f>E49-D49</f>
        <v>0.3600000000000012</v>
      </c>
    </row>
    <row r="50" ht="32.15" customHeight="1">
      <c r="A50" t="s" s="24">
        <v>108</v>
      </c>
      <c r="B50" t="s" s="25">
        <v>109</v>
      </c>
      <c r="C50" s="26">
        <v>39260</v>
      </c>
      <c r="D50" s="27">
        <v>13.36</v>
      </c>
      <c r="E50" s="27">
        <v>13.24</v>
      </c>
      <c r="F50" s="27">
        <v>107</v>
      </c>
      <c r="G50" s="27">
        <v>75</v>
      </c>
      <c r="H50" s="28"/>
      <c r="I50" s="29">
        <f>G50-F50</f>
        <v>-32</v>
      </c>
      <c r="J50" s="30">
        <f>E50-D50</f>
        <v>-0.1199999999999992</v>
      </c>
    </row>
    <row r="51" ht="8" customHeight="1">
      <c r="A51" s="31"/>
      <c r="B51" s="32"/>
      <c r="C51" s="33"/>
      <c r="D51" s="34"/>
      <c r="E51" s="34"/>
      <c r="F51" s="34"/>
      <c r="G51" s="34"/>
      <c r="H51" s="34"/>
      <c r="I51" s="34"/>
      <c r="J51" s="35"/>
    </row>
    <row r="52" ht="22.15" customHeight="1">
      <c r="A52" t="s" s="37">
        <v>110</v>
      </c>
      <c r="B52" t="s" s="38">
        <v>111</v>
      </c>
      <c r="C52" s="39">
        <f>AVERAGE(C2:C51)</f>
        <v>38359.306122448979</v>
      </c>
      <c r="D52" s="40">
        <f>AVERAGE(D2:D51)</f>
        <v>14.2034693877551</v>
      </c>
      <c r="E52" s="40">
        <f>AVERAGE(E2:E51)</f>
        <v>14.27020408163266</v>
      </c>
      <c r="F52" s="40">
        <f>AVERAGE(F2:F51)</f>
        <v>199.2448979591837</v>
      </c>
      <c r="G52" s="41">
        <f>AVERAGE(G2:G51)</f>
        <v>198.530612244898</v>
      </c>
      <c r="H52" t="s" s="42">
        <v>110</v>
      </c>
      <c r="I52" s="43">
        <f>AVERAGE(I2:I51)</f>
        <v>-0.7142857142857143</v>
      </c>
      <c r="J52" s="41">
        <f>AVERAGE(J2:J51)</f>
        <v>0.06673469387755104</v>
      </c>
    </row>
    <row r="53" ht="22.35" customHeight="1">
      <c r="A53" s="44"/>
      <c r="B53" t="s" s="45">
        <v>112</v>
      </c>
      <c r="C53" s="18">
        <f>AVERAGE(C2,C9,C10,C11,C12,C13,C14,C16,C18,C20,C21,C24,C26,C28,C29,C30,C32,C33,C34,C35,C36,C37,C39,C40,C41,C43,C47,C48,C49)</f>
        <v>37700.379310344826</v>
      </c>
      <c r="D53" s="19">
        <f>AVERAGE(D2,D9,D10,D11,D12,D13,D14,D16,D18,D20,D21,D24,D26,D28,D29,D30,D32,D33,D34,D35,D36,D37,D39,D40,D41,D43,D47,D48,D49)</f>
        <v>14.68068965517241</v>
      </c>
      <c r="E53" s="19">
        <f>AVERAGE(E2,E9,E10,E11,E12,E13,E14,E16,E18,E20,E21,E24,E26,E28,E29,E30,E32,E33,E34,E35,E36,E37,E39,E40,E41,E43,E47,E48,E49)</f>
        <v>14.82344827586207</v>
      </c>
      <c r="F53" s="19">
        <f>AVERAGE(F2,F9,F10,F11,F12,F13,F14,F16,F18,F20,F21,F24,F26,F28,F29,F30,F32,F33,F34,F35,F36,F37,F39,F40,F41,F43,F47,F48,F49)</f>
        <v>201.1034482758621</v>
      </c>
      <c r="G53" s="22">
        <f>AVERAGE(G2,G9,G10,G11,G12,G13,G14,G16,G18,G20,G21,G24,G26,G28,G29,G30,G32,G33,G34,G35,G36,G37,G39,G40,G41,G43,G47,G48,G49)</f>
        <v>201.1724137931035</v>
      </c>
      <c r="H53" t="s" s="46">
        <v>136</v>
      </c>
      <c r="I53" s="47">
        <f>AVERAGEIF(I2:I50,"&gt;-0.71")</f>
        <v>33.76190476190476</v>
      </c>
      <c r="J53" s="48">
        <f>AVERAGEIFS(J2:J50,I2:I50,"&gt;-0.71")</f>
        <v>0.172857142857143</v>
      </c>
    </row>
    <row r="54" ht="23.15" customHeight="1">
      <c r="A54" s="44"/>
      <c r="B54" t="s" s="45">
        <v>114</v>
      </c>
      <c r="C54" s="18">
        <f>AVERAGE(C3,C4,C5,C6,C7,C8,C15,C17,C19,C22,C23,C25,C27,C31,C38,C42,C44,C45,C46,C50)</f>
        <v>39314.75</v>
      </c>
      <c r="D54" s="19">
        <f>AVERAGE(D3,D4,D5,D6,D7,D8,D15,D17,D19,D22,D23,D25,D27,D31,D38,D42,D44,D45,D46,D50)</f>
        <v>13.5115</v>
      </c>
      <c r="E54" s="19">
        <f>AVERAGE(E3,E4,E5,E6,E7,E8,E15,E17,E19,E22,E23,E25,E27,E31,E38,E42,E44,E45,E46,E50)</f>
        <v>13.468</v>
      </c>
      <c r="F54" s="19">
        <f>AVERAGE(F3,F4,F5,F6,F7,F8,F15,F17,F19,F22,F23,F25,F27,F31,F38,F42,F44,F45,F46,F50)</f>
        <v>196.55</v>
      </c>
      <c r="G54" s="22">
        <f>AVERAGE(G3,G4,G5,G6,G7,G8,G15,G17,G19,G22,G23,G25,G27,G31,G38,G42,G44,G45,G46,G50)</f>
        <v>194.7</v>
      </c>
      <c r="H54" t="s" s="49">
        <v>137</v>
      </c>
      <c r="I54" s="50">
        <f>AVERAGEIF(I2:I50,"&lt;-0.71")</f>
        <v>-26.57142857142857</v>
      </c>
      <c r="J54" s="51">
        <f>AVERAGEIFS(J2:J50,I2:I50,"&lt;-0.71")</f>
        <v>-0.01285714285714288</v>
      </c>
    </row>
    <row r="55" ht="23.15" customHeight="1">
      <c r="A55" s="44"/>
      <c r="B55" t="s" s="45">
        <v>116</v>
      </c>
      <c r="C55" s="18">
        <f>AVERAGE(C3,C4,C6,C7,C8,C15,C17,C22,C23,C25,C27,C42,C44,C45,C46,C50)</f>
        <v>39164.75</v>
      </c>
      <c r="D55" s="19">
        <f>AVERAGE(D3,D4,D6,D7,D8,D15,D17,D22,D23,D25,D27,D42,D44,D45,D46,D50)</f>
        <v>13.25875</v>
      </c>
      <c r="E55" s="19">
        <f>AVERAGE(E3,E4,E6,E7,E8,E15,E17,E22,E23,E25,E27,E42,E44,E45,E46,E50)</f>
        <v>13.141875</v>
      </c>
      <c r="F55" s="19">
        <f>AVERAGE(F3,F4,F6,F7,F8,F15,F17,F22,F23,F25,F27,F42,F44,F45,F46,F50)</f>
        <v>202.9375</v>
      </c>
      <c r="G55" s="22">
        <f>AVERAGE(G3,G4,G6,G7,G8,G15,G17,G22,G23,G25,G27,G42,G44,G45,G46,G50)</f>
        <v>205.375</v>
      </c>
      <c r="H55" t="s" s="52">
        <v>138</v>
      </c>
      <c r="I55" s="53"/>
      <c r="J55" s="54"/>
    </row>
    <row r="56" ht="22.35" customHeight="1">
      <c r="A56" s="44"/>
      <c r="B56" t="s" s="45">
        <v>118</v>
      </c>
      <c r="C56" s="18">
        <f>AVERAGE(C5,C19,C31,C38)</f>
        <v>39914.75</v>
      </c>
      <c r="D56" s="19">
        <f>AVERAGE(D5,D19,D31,D38)</f>
        <v>14.5225</v>
      </c>
      <c r="E56" s="19">
        <f>AVERAGE(E5,E19,E31,E38)</f>
        <v>14.7725</v>
      </c>
      <c r="F56" s="19">
        <f>AVERAGE(F5,F19,F31,F38)</f>
        <v>171</v>
      </c>
      <c r="G56" s="22">
        <f>AVERAGE(G5,G19,G31,G38)</f>
        <v>152</v>
      </c>
      <c r="H56" t="s" s="55">
        <v>119</v>
      </c>
      <c r="I56" s="21"/>
      <c r="J56" s="48"/>
    </row>
    <row r="57" ht="22.35" customHeight="1">
      <c r="A57" s="56"/>
      <c r="B57" t="s" s="45">
        <v>120</v>
      </c>
      <c r="C57" s="18">
        <f>AVERAGE(C10)</f>
        <v>34678</v>
      </c>
      <c r="D57" s="19">
        <f>AVERAGE(D10)</f>
        <v>3.93</v>
      </c>
      <c r="E57" s="19">
        <f>AVERAGE(E10)</f>
        <v>5.2</v>
      </c>
      <c r="F57" s="19">
        <f>AVERAGE(F10)</f>
        <v>262</v>
      </c>
      <c r="G57" s="22">
        <f>AVERAGE(G10)</f>
        <v>189</v>
      </c>
      <c r="H57" t="s" s="55">
        <v>121</v>
      </c>
      <c r="I57" s="57"/>
      <c r="J57" s="58"/>
    </row>
    <row r="58" ht="22.35" customHeight="1">
      <c r="A58" s="56"/>
      <c r="B58" t="s" s="45">
        <v>122</v>
      </c>
      <c r="C58" s="18">
        <f>AVERAGE(C2,C9,C11,C12,C13,C14,C18,C20,C23,C24,C25,C26,C27,C29,C32,C33,C34,C36,C40,C41,C46,C47,C48)</f>
        <v>37057.217391304344</v>
      </c>
      <c r="D58" s="19">
        <f>AVERAGE(D2,D9,D11,D12,D13,D14,D18,D20,D23,D24,D25,D26,D27,D29,D32,D33,D34,D36,D40,D41,D46,D47,D48)</f>
        <v>15.77304347826087</v>
      </c>
      <c r="E58" s="19">
        <f>AVERAGE(E2,E9,E11,E12,E13,E14,E18,E20,E23,E24,E25,E26,E27,E29,E32,E33,E34,E36,E40,E41,E46,E47,E48)</f>
        <v>15.84130434782609</v>
      </c>
      <c r="F58" s="19">
        <f>AVERAGE(F2,F9,F11,F12,F13,F14,F18,F20,F23,F24,F25,F26,F27,F29,F32,F33,F34,F36,F40,F41,F46,F47,F48)</f>
        <v>196.7826086956522</v>
      </c>
      <c r="G58" s="22">
        <f>AVERAGE(G2,G9,G11,G12,G13,G14,G18,G20,G23,G24,G25,G26,G27,G29,G32,G33,G34,G36,G40,G41,G46,G47,G48)</f>
        <v>206.3913043478261</v>
      </c>
      <c r="H58" t="s" s="55">
        <v>139</v>
      </c>
      <c r="I58" s="57"/>
      <c r="J58" s="58"/>
    </row>
    <row r="59" ht="22.35" customHeight="1">
      <c r="A59" s="56"/>
      <c r="B59" t="s" s="45">
        <v>124</v>
      </c>
      <c r="C59" s="18">
        <f>AVERAGE(C3,C4,C5,C6,C7,C8,C15,C16,C17,C19,C21,C22,C28,C30,C31,C35,C37,C38,C39,C42,C43,C44,C45,C49,C50)</f>
        <v>39704.48</v>
      </c>
      <c r="D59" s="19">
        <f>AVERAGE(D3,D4,D5,D6,D7,D8,D15,D16,D17,D19,D21,D22,D28,D30,D31,D35,D37,D38,D39,D42,D43,D44,D45,D49,D50)</f>
        <v>13.1704</v>
      </c>
      <c r="E59" s="19">
        <f>AVERAGE(E3,E4,E5,E6,E7,E8,E15,E16,E17,E19,E21,E22,E28,E30,E31,E35,E37,E38,E39,E42,E43,E44,E45,E49,E50)</f>
        <v>13.1876</v>
      </c>
      <c r="F59" s="19">
        <f>AVERAGE(F3,F4,F5,F6,F7,F8,F15,F16,F17,F19,F21,F22,F28,F30,F31,F35,F37,F38,F39,F42,F43,F44,F45,F49,F50)</f>
        <v>199</v>
      </c>
      <c r="G59" s="22">
        <f>AVERAGE(G3,G4,G5,G6,G7,G8,G15,G16,G17,G19,G21,G22,G28,G30,G31,G35,G37,G38,G39,G42,G43,G44,G45,G49,G50)</f>
        <v>191.68</v>
      </c>
      <c r="H59" t="s" s="55">
        <v>140</v>
      </c>
      <c r="I59" s="57"/>
      <c r="J59" s="58"/>
    </row>
    <row r="60" ht="22.35" customHeight="1">
      <c r="A60" s="56"/>
      <c r="B60" t="s" s="45">
        <v>141</v>
      </c>
      <c r="C60" s="18">
        <f>AVERAGE(C4,C10,C13,C25,C36,C37)</f>
        <v>37951.833333333336</v>
      </c>
      <c r="D60" s="19">
        <f>AVERAGE(D4,D10,D13,D25,D36,D37)</f>
        <v>7.746666666666666</v>
      </c>
      <c r="E60" s="19">
        <f>AVERAGE(E4,E10,E13,E25,E36,E37)</f>
        <v>7.965</v>
      </c>
      <c r="F60" s="19">
        <f>AVERAGE(F4,F10,F13,F25,F36,F37)</f>
        <v>296.3333333333333</v>
      </c>
      <c r="G60" s="22">
        <f>AVERAGE(G4,G10,G13,G25,G36,G37)</f>
        <v>293.8333333333333</v>
      </c>
      <c r="H60" t="s" s="55">
        <v>142</v>
      </c>
      <c r="I60" s="57"/>
      <c r="J60" s="58"/>
    </row>
    <row r="61" ht="22.35" customHeight="1">
      <c r="A61" s="56"/>
      <c r="B61" t="s" s="45">
        <v>143</v>
      </c>
      <c r="C61" s="18">
        <f>SUM(SUM(C2,C3,C5,C6,C8,C12,C14,C15,C16,C17,C18,C19,C20,C21,C22,C23,C24,C27,C28,C30,C31,C33,C34,C35,C38,C39,C41,C42,C43,C44),C45,C47,C48,C49,C50)/35</f>
        <v>38712.285714285717</v>
      </c>
      <c r="D61" s="19">
        <f>SUM(SUM(D2,D3,D5,D6,D8,D12,D14,D15,D16,D17,D18,D19,D20,D21,D22,D23,D24,D27,D28,D30,D31,D33,D34,D35,D38,D39,D41,D42,D43,D44),D45,D47,D48,D49,D50)/35</f>
        <v>13.698</v>
      </c>
      <c r="E61" s="19">
        <f>SUM(SUM(E2,E3,E5,E6,E8,E12,E14,E15,E16,E17,E18,E19,E20,E21,E22,E23,E24,E27,E28,E30,E31,E33,E34,E35,E38,E39,E41,E42,E43,E44),E45,E47,E48,E49,E50)/35</f>
        <v>13.76857142857143</v>
      </c>
      <c r="F61" s="19">
        <f>SUM(SUM(F2,F3,F5,F6,F8,F12,F14,F15,F16,F17,F18,F19,F20,F21,F22,F23,F24,F27,F28,F30,F31,F33,F34,F35,F38,F39,F41,F42,F43,F44),F45,F47,F48,F49,F50)/35</f>
        <v>191.6571428571428</v>
      </c>
      <c r="G61" s="22">
        <f>SUM(SUM(G2,G3,G5,G6,G8,G12,G14,G15,G16,G17,G18,G19,G20,G21,G22,G23,G24,G27,G28,G30,G31,G33,G34,G35,G38,G39,G41,G42,G43,G44),G45,G47,G48,G49,G50)/35</f>
        <v>192.1142857142857</v>
      </c>
      <c r="H61" t="s" s="55">
        <v>144</v>
      </c>
      <c r="I61" s="57"/>
      <c r="J61" s="58"/>
    </row>
    <row r="62" ht="23.15" customHeight="1">
      <c r="A62" s="59"/>
      <c r="B62" t="s" s="60">
        <v>145</v>
      </c>
      <c r="C62" s="61">
        <f>AVERAGE(C7,C9,C11,C26,C29,C32,C40,C46)</f>
        <v>37120.625</v>
      </c>
      <c r="D62" s="62">
        <f>AVERAGE(D7,D9,D11,D26,D29,D32,D40,D46)</f>
        <v>21.2575</v>
      </c>
      <c r="E62" s="62">
        <f>AVERAGE(E7,E9,E11,E26,E29,E32,E40,E46)</f>
        <v>21.19375</v>
      </c>
      <c r="F62" s="62">
        <f>AVERAGE(F7,F9,F11,F26,F29,F32,F40,F46)</f>
        <v>159.625</v>
      </c>
      <c r="G62" s="63">
        <f>AVERAGE(G7,G9,G11,G26,G29,G32,G40,G46)</f>
        <v>155.125</v>
      </c>
      <c r="H62" t="s" s="64">
        <v>146</v>
      </c>
      <c r="I62" s="65"/>
      <c r="J62" s="66"/>
    </row>
    <row r="63" ht="47.4" customHeight="1">
      <c r="A63" t="s" s="78">
        <v>132</v>
      </c>
      <c r="B63" t="s" s="68">
        <v>1</v>
      </c>
      <c r="C63" t="s" s="69">
        <v>2</v>
      </c>
      <c r="D63" t="s" s="70">
        <v>133</v>
      </c>
      <c r="E63" t="s" s="70">
        <v>134</v>
      </c>
      <c r="F63" t="s" s="70">
        <v>5</v>
      </c>
      <c r="G63" t="s" s="70">
        <v>6</v>
      </c>
      <c r="H63" t="s" s="71">
        <v>7</v>
      </c>
      <c r="I63" t="s" s="72">
        <v>8</v>
      </c>
      <c r="J63" t="s" s="73">
        <v>135</v>
      </c>
    </row>
    <row r="64" ht="8" customHeight="1">
      <c r="A64" s="74"/>
      <c r="B64" s="32"/>
      <c r="C64" s="34"/>
      <c r="D64" s="34"/>
      <c r="E64" s="34"/>
      <c r="F64" s="34"/>
      <c r="G64" s="34"/>
      <c r="H64" s="35"/>
      <c r="I64" s="75"/>
      <c r="J64" s="75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